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Corporate\Health Board Meetings\Board Meetings 2019\30 May 2019 (Annual Accounts)\"/>
    </mc:Choice>
  </mc:AlternateContent>
  <bookViews>
    <workbookView xWindow="0" yWindow="0" windowWidth="21570" windowHeight="8310" tabRatio="976" firstSheet="29" activeTab="71"/>
  </bookViews>
  <sheets>
    <sheet name="Sheet1" sheetId="3" state="hidden" r:id="rId1"/>
    <sheet name="1" sheetId="7" r:id="rId2"/>
    <sheet name="2" sheetId="8" r:id="rId3"/>
    <sheet name="3" sheetId="9" r:id="rId4"/>
    <sheet name="4" sheetId="10" r:id="rId5"/>
    <sheet name="5" sheetId="11" r:id="rId6"/>
    <sheet name="6" sheetId="12" r:id="rId7"/>
    <sheet name="7" sheetId="13" r:id="rId8"/>
    <sheet name="8" sheetId="14" r:id="rId9"/>
    <sheet name="9" sheetId="15" r:id="rId10"/>
    <sheet name="10" sheetId="16" r:id="rId11"/>
    <sheet name="11" sheetId="17" r:id="rId12"/>
    <sheet name="12" sheetId="18" r:id="rId13"/>
    <sheet name="13" sheetId="19" r:id="rId14"/>
    <sheet name="14" sheetId="20" r:id="rId15"/>
    <sheet name="15" sheetId="21" r:id="rId16"/>
    <sheet name="16" sheetId="22" r:id="rId17"/>
    <sheet name="17" sheetId="23" r:id="rId18"/>
    <sheet name="18" sheetId="79" r:id="rId19"/>
    <sheet name="19" sheetId="24" r:id="rId20"/>
    <sheet name="20" sheetId="25" r:id="rId21"/>
    <sheet name="21" sheetId="78" r:id="rId22"/>
    <sheet name="22" sheetId="26" r:id="rId23"/>
    <sheet name="23" sheetId="27" r:id="rId24"/>
    <sheet name="24" sheetId="28" r:id="rId25"/>
    <sheet name="25" sheetId="29" r:id="rId26"/>
    <sheet name="26" sheetId="30" r:id="rId27"/>
    <sheet name="27" sheetId="31" r:id="rId28"/>
    <sheet name="28" sheetId="32" r:id="rId29"/>
    <sheet name="29" sheetId="33" r:id="rId30"/>
    <sheet name="30" sheetId="34" r:id="rId31"/>
    <sheet name="31" sheetId="35" r:id="rId32"/>
    <sheet name="32" sheetId="36" r:id="rId33"/>
    <sheet name="33" sheetId="37" r:id="rId34"/>
    <sheet name="34" sheetId="38" r:id="rId35"/>
    <sheet name="35" sheetId="39" r:id="rId36"/>
    <sheet name="36" sheetId="40" r:id="rId37"/>
    <sheet name="37" sheetId="41" r:id="rId38"/>
    <sheet name="38" sheetId="42" r:id="rId39"/>
    <sheet name="39" sheetId="43" r:id="rId40"/>
    <sheet name="40" sheetId="44" r:id="rId41"/>
    <sheet name="41" sheetId="45" r:id="rId42"/>
    <sheet name="42" sheetId="46" r:id="rId43"/>
    <sheet name="43" sheetId="47" r:id="rId44"/>
    <sheet name="44" sheetId="48" r:id="rId45"/>
    <sheet name="45" sheetId="49" r:id="rId46"/>
    <sheet name="46" sheetId="50" r:id="rId47"/>
    <sheet name="47" sheetId="51" r:id="rId48"/>
    <sheet name="48" sheetId="52" r:id="rId49"/>
    <sheet name="49" sheetId="53" r:id="rId50"/>
    <sheet name="50" sheetId="54" r:id="rId51"/>
    <sheet name="51" sheetId="55" r:id="rId52"/>
    <sheet name="52" sheetId="56" r:id="rId53"/>
    <sheet name="53" sheetId="57" r:id="rId54"/>
    <sheet name="54" sheetId="58" r:id="rId55"/>
    <sheet name="55" sheetId="59" r:id="rId56"/>
    <sheet name="56" sheetId="60" r:id="rId57"/>
    <sheet name="57" sheetId="61" r:id="rId58"/>
    <sheet name="58" sheetId="62" r:id="rId59"/>
    <sheet name="59" sheetId="63" r:id="rId60"/>
    <sheet name="60" sheetId="64" r:id="rId61"/>
    <sheet name="61" sheetId="65" r:id="rId62"/>
    <sheet name="62" sheetId="66" r:id="rId63"/>
    <sheet name="62a" sheetId="84" r:id="rId64"/>
    <sheet name="63" sheetId="67" r:id="rId65"/>
    <sheet name="63a" sheetId="81" r:id="rId66"/>
    <sheet name="64" sheetId="73" r:id="rId67"/>
    <sheet name="65" sheetId="69" r:id="rId68"/>
    <sheet name="65a" sheetId="76" r:id="rId69"/>
    <sheet name="65b" sheetId="77" r:id="rId70"/>
    <sheet name="65c" sheetId="83" r:id="rId71"/>
    <sheet name="66" sheetId="70" r:id="rId72"/>
  </sheets>
  <externalReferences>
    <externalReference r:id="rId73"/>
    <externalReference r:id="rId74"/>
    <externalReference r:id="rId75"/>
    <externalReference r:id="rId76"/>
  </externalReferences>
  <definedNames>
    <definedName name="aa">[1]Intro!$B$5</definedName>
    <definedName name="Last_year">[2]Intro!$B$6</definedName>
    <definedName name="Last_year_end">[1]Intro!$B$9</definedName>
    <definedName name="_xlnm.Print_Area" localSheetId="10">'10'!$A$1:$H$58</definedName>
    <definedName name="_xlnm.Print_Area" localSheetId="12">'12'!$A$1:$I$50</definedName>
    <definedName name="_xlnm.Print_Area" localSheetId="16">'16'!$A$1:$H$57</definedName>
    <definedName name="_xlnm.Print_Area" localSheetId="17">'17'!$A$1:$I$58</definedName>
    <definedName name="_xlnm.Print_Area" localSheetId="18">'18'!$A$1:$G$55</definedName>
    <definedName name="_xlnm.Print_Area" localSheetId="19">'19'!$A$1:$H$51</definedName>
    <definedName name="_xlnm.Print_Area" localSheetId="20">'20'!$A$1:$I$49</definedName>
    <definedName name="_xlnm.Print_Area" localSheetId="21">'21'!$A$1:$I$49</definedName>
    <definedName name="_xlnm.Print_Area" localSheetId="23">'23'!$A$1:$H$28</definedName>
    <definedName name="_xlnm.Print_Area" localSheetId="25">'25'!$A$1:$L$48</definedName>
    <definedName name="_xlnm.Print_Area" localSheetId="27">'27'!$A$1:$J$50</definedName>
    <definedName name="_xlnm.Print_Area" localSheetId="37">'37'!$A$1:$I$47</definedName>
    <definedName name="_xlnm.Print_Area" localSheetId="42">'42'!$A$1:$I$40</definedName>
    <definedName name="_xlnm.Print_Area" localSheetId="48">'48'!$A$1:$R$72</definedName>
    <definedName name="_xlnm.Print_Area" localSheetId="50">'50'!$A$1:$N$48</definedName>
    <definedName name="_xlnm.Print_Area" localSheetId="52">'52'!$A$1:$J$68</definedName>
    <definedName name="_xlnm.Print_Area" localSheetId="57">'57'!$A:$H</definedName>
    <definedName name="_xlnm.Print_Area" localSheetId="62">'62'!$A$1:$P$35</definedName>
    <definedName name="_xlnm.Print_Area" localSheetId="63">'62a'!$A$1:$I$70</definedName>
    <definedName name="_xlnm.Print_Area" localSheetId="64">'63'!$A$1:$K$47</definedName>
    <definedName name="_xlnm.Print_Area" localSheetId="65">'63a'!$A$1:$K$47</definedName>
    <definedName name="_xlnm.Print_Area" localSheetId="66">'64'!$A$1:$F$61</definedName>
    <definedName name="_xlnm.Print_Area" localSheetId="67">'65'!$A$1:$I$57</definedName>
    <definedName name="_xlnm.Print_Area" localSheetId="68">'65a'!$A$1:$K$51</definedName>
    <definedName name="_xlnm.Print_Area" localSheetId="69">'65b'!$A$1:$H$57</definedName>
    <definedName name="_xlnm.Print_Area" localSheetId="70">'65c'!$A$1:$H$57</definedName>
    <definedName name="TEXT_1424\100" localSheetId="18">#REF!</definedName>
    <definedName name="TEXT_1424\100" localSheetId="21">#REF!</definedName>
    <definedName name="TEXT_1424\100" localSheetId="63">#REF!</definedName>
    <definedName name="TEXT_1424\100" localSheetId="65">#REF!</definedName>
    <definedName name="TEXT_1424\100" localSheetId="66">#REF!</definedName>
    <definedName name="TEXT_1424\100" localSheetId="68">#REF!</definedName>
    <definedName name="TEXT_1424\100" localSheetId="69">#REF!</definedName>
    <definedName name="TEXT_1424\100" localSheetId="70">#REF!</definedName>
    <definedName name="TEXT_1424\100">#REF!</definedName>
    <definedName name="TEXT_1424\110" localSheetId="18">#REF!</definedName>
    <definedName name="TEXT_1424\110" localSheetId="21">#REF!</definedName>
    <definedName name="TEXT_1424\110" localSheetId="63">#REF!</definedName>
    <definedName name="TEXT_1424\110" localSheetId="65">#REF!</definedName>
    <definedName name="TEXT_1424\110" localSheetId="66">#REF!</definedName>
    <definedName name="TEXT_1424\110" localSheetId="68">#REF!</definedName>
    <definedName name="TEXT_1424\110" localSheetId="69">#REF!</definedName>
    <definedName name="TEXT_1424\110" localSheetId="70">#REF!</definedName>
    <definedName name="TEXT_1424\110">#REF!</definedName>
    <definedName name="TEXT_1424\120" localSheetId="18">#REF!</definedName>
    <definedName name="TEXT_1424\120" localSheetId="21">#REF!</definedName>
    <definedName name="TEXT_1424\120" localSheetId="63">#REF!</definedName>
    <definedName name="TEXT_1424\120" localSheetId="65">#REF!</definedName>
    <definedName name="TEXT_1424\120" localSheetId="66">#REF!</definedName>
    <definedName name="TEXT_1424\120" localSheetId="68">#REF!</definedName>
    <definedName name="TEXT_1424\120" localSheetId="69">#REF!</definedName>
    <definedName name="TEXT_1424\120" localSheetId="70">#REF!</definedName>
    <definedName name="TEXT_1424\120">#REF!</definedName>
    <definedName name="TEXT_1424\130" localSheetId="18">#REF!</definedName>
    <definedName name="TEXT_1424\130" localSheetId="21">#REF!</definedName>
    <definedName name="TEXT_1424\130" localSheetId="63">#REF!</definedName>
    <definedName name="TEXT_1424\130" localSheetId="65">#REF!</definedName>
    <definedName name="TEXT_1424\130" localSheetId="68">#REF!</definedName>
    <definedName name="TEXT_1424\130" localSheetId="69">#REF!</definedName>
    <definedName name="TEXT_1424\130" localSheetId="70">#REF!</definedName>
    <definedName name="TEXT_1424\130">#REF!</definedName>
    <definedName name="TEXT_1424\140" localSheetId="18">#REF!</definedName>
    <definedName name="TEXT_1424\140" localSheetId="21">#REF!</definedName>
    <definedName name="TEXT_1424\140" localSheetId="63">#REF!</definedName>
    <definedName name="TEXT_1424\140" localSheetId="65">#REF!</definedName>
    <definedName name="TEXT_1424\140" localSheetId="68">#REF!</definedName>
    <definedName name="TEXT_1424\140" localSheetId="69">#REF!</definedName>
    <definedName name="TEXT_1424\140" localSheetId="70">#REF!</definedName>
    <definedName name="TEXT_1424\140">#REF!</definedName>
    <definedName name="TEXT_1424\150" localSheetId="18">#REF!</definedName>
    <definedName name="TEXT_1424\150" localSheetId="21">#REF!</definedName>
    <definedName name="TEXT_1424\150" localSheetId="63">#REF!</definedName>
    <definedName name="TEXT_1424\150" localSheetId="65">#REF!</definedName>
    <definedName name="TEXT_1424\150" localSheetId="68">#REF!</definedName>
    <definedName name="TEXT_1424\150" localSheetId="69">#REF!</definedName>
    <definedName name="TEXT_1424\150" localSheetId="70">#REF!</definedName>
    <definedName name="TEXT_1424\150">#REF!</definedName>
    <definedName name="TEXT_1424\160" localSheetId="18">#REF!</definedName>
    <definedName name="TEXT_1424\160" localSheetId="21">#REF!</definedName>
    <definedName name="TEXT_1424\160" localSheetId="63">#REF!</definedName>
    <definedName name="TEXT_1424\160" localSheetId="65">#REF!</definedName>
    <definedName name="TEXT_1424\160" localSheetId="68">#REF!</definedName>
    <definedName name="TEXT_1424\160" localSheetId="69">#REF!</definedName>
    <definedName name="TEXT_1424\160" localSheetId="70">#REF!</definedName>
    <definedName name="TEXT_1424\160">#REF!</definedName>
    <definedName name="TEXT_1424\170" localSheetId="18">#REF!</definedName>
    <definedName name="TEXT_1424\170" localSheetId="21">#REF!</definedName>
    <definedName name="TEXT_1424\170" localSheetId="63">#REF!</definedName>
    <definedName name="TEXT_1424\170" localSheetId="65">#REF!</definedName>
    <definedName name="TEXT_1424\170" localSheetId="68">#REF!</definedName>
    <definedName name="TEXT_1424\170" localSheetId="69">#REF!</definedName>
    <definedName name="TEXT_1424\170" localSheetId="70">#REF!</definedName>
    <definedName name="TEXT_1424\170">#REF!</definedName>
    <definedName name="TEXT_1424\180" localSheetId="18">#REF!</definedName>
    <definedName name="TEXT_1424\180" localSheetId="21">#REF!</definedName>
    <definedName name="TEXT_1424\180" localSheetId="63">#REF!</definedName>
    <definedName name="TEXT_1424\180" localSheetId="65">#REF!</definedName>
    <definedName name="TEXT_1424\180" localSheetId="68">#REF!</definedName>
    <definedName name="TEXT_1424\180" localSheetId="69">#REF!</definedName>
    <definedName name="TEXT_1424\180" localSheetId="70">#REF!</definedName>
    <definedName name="TEXT_1424\180">#REF!</definedName>
    <definedName name="TEXT_1424\190" localSheetId="18">#REF!</definedName>
    <definedName name="TEXT_1424\190" localSheetId="21">#REF!</definedName>
    <definedName name="TEXT_1424\190" localSheetId="63">#REF!</definedName>
    <definedName name="TEXT_1424\190" localSheetId="65">#REF!</definedName>
    <definedName name="TEXT_1424\190" localSheetId="68">#REF!</definedName>
    <definedName name="TEXT_1424\190" localSheetId="69">#REF!</definedName>
    <definedName name="TEXT_1424\190" localSheetId="70">#REF!</definedName>
    <definedName name="TEXT_1424\190">#REF!</definedName>
    <definedName name="TEXT_1424\200" localSheetId="18">#REF!</definedName>
    <definedName name="TEXT_1424\200" localSheetId="21">#REF!</definedName>
    <definedName name="TEXT_1424\200" localSheetId="63">#REF!</definedName>
    <definedName name="TEXT_1424\200" localSheetId="65">#REF!</definedName>
    <definedName name="TEXT_1424\200" localSheetId="68">#REF!</definedName>
    <definedName name="TEXT_1424\200" localSheetId="69">#REF!</definedName>
    <definedName name="TEXT_1424\200" localSheetId="70">#REF!</definedName>
    <definedName name="TEXT_1424\200">#REF!</definedName>
    <definedName name="TEXT_1424\210" localSheetId="18">#REF!</definedName>
    <definedName name="TEXT_1424\210" localSheetId="21">#REF!</definedName>
    <definedName name="TEXT_1424\210" localSheetId="63">#REF!</definedName>
    <definedName name="TEXT_1424\210" localSheetId="65">#REF!</definedName>
    <definedName name="TEXT_1424\210" localSheetId="68">#REF!</definedName>
    <definedName name="TEXT_1424\210" localSheetId="69">#REF!</definedName>
    <definedName name="TEXT_1424\210" localSheetId="70">#REF!</definedName>
    <definedName name="TEXT_1424\210">#REF!</definedName>
    <definedName name="TEXT_1424\220" localSheetId="18">#REF!</definedName>
    <definedName name="TEXT_1424\220" localSheetId="21">#REF!</definedName>
    <definedName name="TEXT_1424\220" localSheetId="63">#REF!</definedName>
    <definedName name="TEXT_1424\220" localSheetId="65">#REF!</definedName>
    <definedName name="TEXT_1424\220" localSheetId="68">#REF!</definedName>
    <definedName name="TEXT_1424\220" localSheetId="69">#REF!</definedName>
    <definedName name="TEXT_1424\220" localSheetId="70">#REF!</definedName>
    <definedName name="TEXT_1424\220">#REF!</definedName>
    <definedName name="TEXT_1424\230" localSheetId="18">#REF!</definedName>
    <definedName name="TEXT_1424\230" localSheetId="21">#REF!</definedName>
    <definedName name="TEXT_1424\230" localSheetId="63">#REF!</definedName>
    <definedName name="TEXT_1424\230" localSheetId="65">#REF!</definedName>
    <definedName name="TEXT_1424\230" localSheetId="68">#REF!</definedName>
    <definedName name="TEXT_1424\230" localSheetId="69">#REF!</definedName>
    <definedName name="TEXT_1424\230" localSheetId="70">#REF!</definedName>
    <definedName name="TEXT_1424\230">#REF!</definedName>
    <definedName name="TEXT_1424\240" localSheetId="18">#REF!</definedName>
    <definedName name="TEXT_1424\240" localSheetId="21">#REF!</definedName>
    <definedName name="TEXT_1424\240" localSheetId="63">#REF!</definedName>
    <definedName name="TEXT_1424\240" localSheetId="65">#REF!</definedName>
    <definedName name="TEXT_1424\240" localSheetId="68">#REF!</definedName>
    <definedName name="TEXT_1424\240" localSheetId="69">#REF!</definedName>
    <definedName name="TEXT_1424\240" localSheetId="70">#REF!</definedName>
    <definedName name="TEXT_1424\240">#REF!</definedName>
    <definedName name="TEXT_1424\250" localSheetId="18">#REF!</definedName>
    <definedName name="TEXT_1424\250" localSheetId="21">#REF!</definedName>
    <definedName name="TEXT_1424\250" localSheetId="63">#REF!</definedName>
    <definedName name="TEXT_1424\250" localSheetId="65">#REF!</definedName>
    <definedName name="TEXT_1424\250" localSheetId="68">#REF!</definedName>
    <definedName name="TEXT_1424\250" localSheetId="69">#REF!</definedName>
    <definedName name="TEXT_1424\250" localSheetId="70">#REF!</definedName>
    <definedName name="TEXT_1424\250">#REF!</definedName>
    <definedName name="TEXT_1424\260" localSheetId="18">#REF!</definedName>
    <definedName name="TEXT_1424\260" localSheetId="21">#REF!</definedName>
    <definedName name="TEXT_1424\260" localSheetId="63">#REF!</definedName>
    <definedName name="TEXT_1424\260" localSheetId="65">#REF!</definedName>
    <definedName name="TEXT_1424\260" localSheetId="68">#REF!</definedName>
    <definedName name="TEXT_1424\260" localSheetId="69">#REF!</definedName>
    <definedName name="TEXT_1424\260" localSheetId="70">#REF!</definedName>
    <definedName name="TEXT_1424\260">#REF!</definedName>
    <definedName name="TEXT_1424\270" localSheetId="18">#REF!</definedName>
    <definedName name="TEXT_1424\270" localSheetId="21">#REF!</definedName>
    <definedName name="TEXT_1424\270" localSheetId="63">#REF!</definedName>
    <definedName name="TEXT_1424\270" localSheetId="65">#REF!</definedName>
    <definedName name="TEXT_1424\270" localSheetId="68">#REF!</definedName>
    <definedName name="TEXT_1424\270" localSheetId="69">#REF!</definedName>
    <definedName name="TEXT_1424\270" localSheetId="70">#REF!</definedName>
    <definedName name="TEXT_1424\270">#REF!</definedName>
    <definedName name="TEXT_1424\280" localSheetId="18">#REF!</definedName>
    <definedName name="TEXT_1424\280" localSheetId="21">#REF!</definedName>
    <definedName name="TEXT_1424\280" localSheetId="63">#REF!</definedName>
    <definedName name="TEXT_1424\280" localSheetId="65">#REF!</definedName>
    <definedName name="TEXT_1424\280" localSheetId="68">#REF!</definedName>
    <definedName name="TEXT_1424\280" localSheetId="69">#REF!</definedName>
    <definedName name="TEXT_1424\280" localSheetId="70">#REF!</definedName>
    <definedName name="TEXT_1424\280">#REF!</definedName>
    <definedName name="TEXT_1424\290" localSheetId="18">#REF!</definedName>
    <definedName name="TEXT_1424\290" localSheetId="21">#REF!</definedName>
    <definedName name="TEXT_1424\290" localSheetId="63">#REF!</definedName>
    <definedName name="TEXT_1424\290" localSheetId="65">#REF!</definedName>
    <definedName name="TEXT_1424\290" localSheetId="68">#REF!</definedName>
    <definedName name="TEXT_1424\290" localSheetId="69">#REF!</definedName>
    <definedName name="TEXT_1424\290" localSheetId="70">#REF!</definedName>
    <definedName name="TEXT_1424\290">#REF!</definedName>
    <definedName name="TEXT_1424\300" localSheetId="18">#REF!</definedName>
    <definedName name="TEXT_1424\300" localSheetId="21">#REF!</definedName>
    <definedName name="TEXT_1424\300" localSheetId="63">#REF!</definedName>
    <definedName name="TEXT_1424\300" localSheetId="65">#REF!</definedName>
    <definedName name="TEXT_1424\300" localSheetId="68">#REF!</definedName>
    <definedName name="TEXT_1424\300" localSheetId="69">#REF!</definedName>
    <definedName name="TEXT_1424\300" localSheetId="70">#REF!</definedName>
    <definedName name="TEXT_1424\300">#REF!</definedName>
    <definedName name="TEXT_1424\310" localSheetId="18">#REF!</definedName>
    <definedName name="TEXT_1424\310" localSheetId="21">#REF!</definedName>
    <definedName name="TEXT_1424\310" localSheetId="63">#REF!</definedName>
    <definedName name="TEXT_1424\310" localSheetId="65">#REF!</definedName>
    <definedName name="TEXT_1424\310" localSheetId="68">#REF!</definedName>
    <definedName name="TEXT_1424\310" localSheetId="69">#REF!</definedName>
    <definedName name="TEXT_1424\310" localSheetId="70">#REF!</definedName>
    <definedName name="TEXT_1424\310">#REF!</definedName>
    <definedName name="TEXT_1424\320" localSheetId="18">#REF!</definedName>
    <definedName name="TEXT_1424\320" localSheetId="21">#REF!</definedName>
    <definedName name="TEXT_1424\320" localSheetId="63">#REF!</definedName>
    <definedName name="TEXT_1424\320" localSheetId="65">#REF!</definedName>
    <definedName name="TEXT_1424\320" localSheetId="68">#REF!</definedName>
    <definedName name="TEXT_1424\320" localSheetId="69">#REF!</definedName>
    <definedName name="TEXT_1424\320" localSheetId="70">#REF!</definedName>
    <definedName name="TEXT_1424\320">#REF!</definedName>
    <definedName name="TEXT_1424\330" localSheetId="18">#REF!</definedName>
    <definedName name="TEXT_1424\330" localSheetId="21">#REF!</definedName>
    <definedName name="TEXT_1424\330" localSheetId="63">#REF!</definedName>
    <definedName name="TEXT_1424\330" localSheetId="65">#REF!</definedName>
    <definedName name="TEXT_1424\330" localSheetId="68">#REF!</definedName>
    <definedName name="TEXT_1424\330" localSheetId="69">#REF!</definedName>
    <definedName name="TEXT_1424\330" localSheetId="70">#REF!</definedName>
    <definedName name="TEXT_1424\330">#REF!</definedName>
    <definedName name="TEXT_1424\340" localSheetId="18">#REF!</definedName>
    <definedName name="TEXT_1424\340" localSheetId="21">#REF!</definedName>
    <definedName name="TEXT_1424\340" localSheetId="63">#REF!</definedName>
    <definedName name="TEXT_1424\340" localSheetId="65">#REF!</definedName>
    <definedName name="TEXT_1424\340" localSheetId="68">#REF!</definedName>
    <definedName name="TEXT_1424\340" localSheetId="69">#REF!</definedName>
    <definedName name="TEXT_1424\340" localSheetId="70">#REF!</definedName>
    <definedName name="TEXT_1424\340">#REF!</definedName>
    <definedName name="TEXT_1424\350" localSheetId="18">#REF!</definedName>
    <definedName name="TEXT_1424\350" localSheetId="21">#REF!</definedName>
    <definedName name="TEXT_1424\350" localSheetId="63">#REF!</definedName>
    <definedName name="TEXT_1424\350" localSheetId="65">#REF!</definedName>
    <definedName name="TEXT_1424\350" localSheetId="68">#REF!</definedName>
    <definedName name="TEXT_1424\350" localSheetId="69">#REF!</definedName>
    <definedName name="TEXT_1424\350" localSheetId="70">#REF!</definedName>
    <definedName name="TEXT_1424\350">#REF!</definedName>
    <definedName name="TEXT_1424\360" localSheetId="18">#REF!</definedName>
    <definedName name="TEXT_1424\360" localSheetId="21">#REF!</definedName>
    <definedName name="TEXT_1424\360" localSheetId="63">#REF!</definedName>
    <definedName name="TEXT_1424\360" localSheetId="65">#REF!</definedName>
    <definedName name="TEXT_1424\360" localSheetId="68">#REF!</definedName>
    <definedName name="TEXT_1424\360" localSheetId="69">#REF!</definedName>
    <definedName name="TEXT_1424\360" localSheetId="70">#REF!</definedName>
    <definedName name="TEXT_1424\360">#REF!</definedName>
    <definedName name="TEXT_1424\370" localSheetId="18">#REF!</definedName>
    <definedName name="TEXT_1424\370" localSheetId="21">#REF!</definedName>
    <definedName name="TEXT_1424\370" localSheetId="63">#REF!</definedName>
    <definedName name="TEXT_1424\370" localSheetId="65">#REF!</definedName>
    <definedName name="TEXT_1424\370" localSheetId="68">#REF!</definedName>
    <definedName name="TEXT_1424\370" localSheetId="69">#REF!</definedName>
    <definedName name="TEXT_1424\370" localSheetId="70">#REF!</definedName>
    <definedName name="TEXT_1424\370">#REF!</definedName>
    <definedName name="TEXT_1424\380" localSheetId="18">#REF!</definedName>
    <definedName name="TEXT_1424\380" localSheetId="21">#REF!</definedName>
    <definedName name="TEXT_1424\380" localSheetId="63">#REF!</definedName>
    <definedName name="TEXT_1424\380" localSheetId="65">#REF!</definedName>
    <definedName name="TEXT_1424\380" localSheetId="68">#REF!</definedName>
    <definedName name="TEXT_1424\380" localSheetId="69">#REF!</definedName>
    <definedName name="TEXT_1424\380" localSheetId="70">#REF!</definedName>
    <definedName name="TEXT_1424\380">#REF!</definedName>
    <definedName name="TEXT_1424\390" localSheetId="18">#REF!</definedName>
    <definedName name="TEXT_1424\390" localSheetId="21">#REF!</definedName>
    <definedName name="TEXT_1424\390" localSheetId="63">#REF!</definedName>
    <definedName name="TEXT_1424\390" localSheetId="65">#REF!</definedName>
    <definedName name="TEXT_1424\390" localSheetId="68">#REF!</definedName>
    <definedName name="TEXT_1424\390" localSheetId="69">#REF!</definedName>
    <definedName name="TEXT_1424\390" localSheetId="70">#REF!</definedName>
    <definedName name="TEXT_1424\390">#REF!</definedName>
    <definedName name="TEXT_1424\400" localSheetId="18">#REF!</definedName>
    <definedName name="TEXT_1424\400" localSheetId="21">#REF!</definedName>
    <definedName name="TEXT_1424\400" localSheetId="63">#REF!</definedName>
    <definedName name="TEXT_1424\400" localSheetId="65">#REF!</definedName>
    <definedName name="TEXT_1424\400" localSheetId="68">#REF!</definedName>
    <definedName name="TEXT_1424\400" localSheetId="69">#REF!</definedName>
    <definedName name="TEXT_1424\400" localSheetId="70">#REF!</definedName>
    <definedName name="TEXT_1424\400">#REF!</definedName>
    <definedName name="This_year">[3]Intro!$B$6</definedName>
    <definedName name="This_year_end">[1]Intro!$B$8</definedName>
    <definedName name="Trust_name">[3]Intro!$B$5</definedName>
    <definedName name="x">#REF!</definedName>
    <definedName name="xx">#REF!</definedName>
    <definedName name="Z_44A2B057_7D30_4594_817B_0DBCD9A92E4A_.wvu.Cols" localSheetId="44" hidden="1">'44'!$K:$K</definedName>
    <definedName name="Z_44A2B057_7D30_4594_817B_0DBCD9A92E4A_.wvu.PrintArea" localSheetId="10" hidden="1">'10'!$A$1:$H$58</definedName>
    <definedName name="Z_44A2B057_7D30_4594_817B_0DBCD9A92E4A_.wvu.PrintArea" localSheetId="16" hidden="1">'16'!$A$1:$H$57</definedName>
    <definedName name="Z_44A2B057_7D30_4594_817B_0DBCD9A92E4A_.wvu.PrintArea" localSheetId="17" hidden="1">'17'!$A$1:$G$55</definedName>
    <definedName name="Z_44A2B057_7D30_4594_817B_0DBCD9A92E4A_.wvu.PrintArea" localSheetId="18" hidden="1">'18'!$A$1:$G$55</definedName>
    <definedName name="Z_44A2B057_7D30_4594_817B_0DBCD9A92E4A_.wvu.PrintArea" localSheetId="19" hidden="1">'19'!$A$1:$H$51</definedName>
    <definedName name="Z_44A2B057_7D30_4594_817B_0DBCD9A92E4A_.wvu.PrintArea" localSheetId="20" hidden="1">'20'!$A$1:$I$49</definedName>
    <definedName name="Z_44A2B057_7D30_4594_817B_0DBCD9A92E4A_.wvu.PrintArea" localSheetId="21" hidden="1">'21'!$A$1:$I$49</definedName>
    <definedName name="Z_44A2B057_7D30_4594_817B_0DBCD9A92E4A_.wvu.PrintArea" localSheetId="25" hidden="1">'25'!$A$1:$L$48</definedName>
    <definedName name="Z_44A2B057_7D30_4594_817B_0DBCD9A92E4A_.wvu.PrintArea" localSheetId="27" hidden="1">'27'!$A$1:$J$50</definedName>
    <definedName name="Z_44A2B057_7D30_4594_817B_0DBCD9A92E4A_.wvu.PrintArea" localSheetId="37" hidden="1">'37'!$A$1:$I$47</definedName>
    <definedName name="Z_44A2B057_7D30_4594_817B_0DBCD9A92E4A_.wvu.PrintArea" localSheetId="52" hidden="1">'52'!$A$1:$J$68</definedName>
    <definedName name="Z_44A2B057_7D30_4594_817B_0DBCD9A92E4A_.wvu.PrintArea" localSheetId="57" hidden="1">'57'!$A:$H</definedName>
    <definedName name="Z_44A2B057_7D30_4594_817B_0DBCD9A92E4A_.wvu.Rows" localSheetId="28" hidden="1">'28'!$28:$34</definedName>
    <definedName name="Z_44A2B057_7D30_4594_817B_0DBCD9A92E4A_.wvu.Rows" localSheetId="41" hidden="1">'41'!$3:$37</definedName>
    <definedName name="Z_44A2B057_7D30_4594_817B_0DBCD9A92E4A_.wvu.Rows" localSheetId="44" hidden="1">'44'!$59:$59</definedName>
    <definedName name="Z_44A2B057_7D30_4594_817B_0DBCD9A92E4A_.wvu.Rows" localSheetId="60" hidden="1">'60'!$12:$55</definedName>
    <definedName name="Z_7FD99AA4_5903_494A_9F09_AEC84FBFFB84_.wvu.Cols" localSheetId="44" hidden="1">'44'!$K:$K</definedName>
    <definedName name="Z_7FD99AA4_5903_494A_9F09_AEC84FBFFB84_.wvu.PrintArea" localSheetId="10" hidden="1">'10'!$A$1:$H$58</definedName>
    <definedName name="Z_7FD99AA4_5903_494A_9F09_AEC84FBFFB84_.wvu.PrintArea" localSheetId="16" hidden="1">'16'!$A$1:$H$57</definedName>
    <definedName name="Z_7FD99AA4_5903_494A_9F09_AEC84FBFFB84_.wvu.PrintArea" localSheetId="17" hidden="1">'17'!$A$1:$G$55</definedName>
    <definedName name="Z_7FD99AA4_5903_494A_9F09_AEC84FBFFB84_.wvu.PrintArea" localSheetId="18" hidden="1">'18'!$A$1:$G$55</definedName>
    <definedName name="Z_7FD99AA4_5903_494A_9F09_AEC84FBFFB84_.wvu.PrintArea" localSheetId="19" hidden="1">'19'!$A$1:$H$51</definedName>
    <definedName name="Z_7FD99AA4_5903_494A_9F09_AEC84FBFFB84_.wvu.PrintArea" localSheetId="20" hidden="1">'20'!$A$1:$I$49</definedName>
    <definedName name="Z_7FD99AA4_5903_494A_9F09_AEC84FBFFB84_.wvu.PrintArea" localSheetId="21" hidden="1">'21'!$A$1:$I$49</definedName>
    <definedName name="Z_7FD99AA4_5903_494A_9F09_AEC84FBFFB84_.wvu.PrintArea" localSheetId="25" hidden="1">'25'!$A$1:$L$48</definedName>
    <definedName name="Z_7FD99AA4_5903_494A_9F09_AEC84FBFFB84_.wvu.PrintArea" localSheetId="27" hidden="1">'27'!$A$1:$J$50</definedName>
    <definedName name="Z_7FD99AA4_5903_494A_9F09_AEC84FBFFB84_.wvu.PrintArea" localSheetId="37" hidden="1">'37'!$A$1:$I$47</definedName>
    <definedName name="Z_7FD99AA4_5903_494A_9F09_AEC84FBFFB84_.wvu.PrintArea" localSheetId="52" hidden="1">'52'!$A$1:$J$68</definedName>
    <definedName name="Z_7FD99AA4_5903_494A_9F09_AEC84FBFFB84_.wvu.PrintArea" localSheetId="57" hidden="1">'57'!$A:$H</definedName>
    <definedName name="Z_7FD99AA4_5903_494A_9F09_AEC84FBFFB84_.wvu.Rows" localSheetId="28" hidden="1">'28'!$28:$34</definedName>
    <definedName name="Z_7FD99AA4_5903_494A_9F09_AEC84FBFFB84_.wvu.Rows" localSheetId="41" hidden="1">'41'!$3:$37</definedName>
    <definedName name="Z_7FD99AA4_5903_494A_9F09_AEC84FBFFB84_.wvu.Rows" localSheetId="44" hidden="1">'44'!$59:$59</definedName>
    <definedName name="Z_7FD99AA4_5903_494A_9F09_AEC84FBFFB84_.wvu.Rows" localSheetId="60" hidden="1">'60'!$12:$55</definedName>
  </definedNames>
  <calcPr calcId="152511"/>
  <customWorkbookViews>
    <customWorkbookView name="Mi125332 - Personal View" guid="{44A2B057-7D30-4594-817B-0DBCD9A92E4A}" mergeInterval="0" personalView="1" maximized="1" xWindow="1" yWindow="1" windowWidth="1916" windowHeight="850" tabRatio="911" activeSheetId="49"/>
    <customWorkbookView name="Daxa Varsani - Personal View" guid="{7FD99AA4-5903-494A-9F09-AEC84FBFFB84}" mergeInterval="0" personalView="1" maximized="1" xWindow="1" yWindow="1" windowWidth="1916" windowHeight="790" tabRatio="911" activeSheetId="33"/>
  </customWorkbookViews>
</workbook>
</file>

<file path=xl/calcChain.xml><?xml version="1.0" encoding="utf-8"?>
<calcChain xmlns="http://schemas.openxmlformats.org/spreadsheetml/2006/main">
  <c r="F31" i="28" l="1"/>
  <c r="E31" i="28"/>
  <c r="H15" i="30"/>
  <c r="F15" i="30"/>
  <c r="D23" i="50"/>
  <c r="B23" i="50"/>
  <c r="D30" i="50"/>
  <c r="B30" i="50"/>
  <c r="H17" i="48"/>
  <c r="F17" i="48"/>
  <c r="E15" i="13" l="1"/>
  <c r="D31" i="63"/>
  <c r="C15" i="13"/>
  <c r="B31" i="63"/>
  <c r="G15" i="29" l="1"/>
  <c r="E15" i="29"/>
  <c r="F24" i="28"/>
  <c r="E24" i="28"/>
  <c r="F23" i="28"/>
  <c r="E23" i="28"/>
  <c r="G11" i="29"/>
  <c r="E11" i="29"/>
  <c r="G36" i="84" l="1"/>
  <c r="F36" i="84"/>
  <c r="D36" i="84"/>
  <c r="C36" i="84"/>
  <c r="B36" i="84"/>
  <c r="D31" i="73"/>
  <c r="C31" i="73"/>
  <c r="D30" i="73"/>
  <c r="C30" i="73"/>
  <c r="H48" i="48"/>
  <c r="J40" i="33" l="1"/>
  <c r="H44" i="33"/>
  <c r="H40" i="33"/>
  <c r="H39" i="33"/>
  <c r="F39" i="33"/>
  <c r="H47" i="56" l="1"/>
  <c r="F47" i="56"/>
  <c r="H34" i="56"/>
  <c r="F34" i="56"/>
  <c r="A1" i="83" l="1"/>
  <c r="D36" i="50" l="1"/>
  <c r="B36" i="50"/>
  <c r="B24" i="73" l="1"/>
  <c r="A1" i="81" l="1"/>
  <c r="G26" i="29" l="1"/>
  <c r="G22" i="29"/>
  <c r="E26" i="29"/>
  <c r="E22" i="29"/>
  <c r="C28" i="10"/>
  <c r="L20" i="52"/>
  <c r="J53" i="39"/>
  <c r="J47" i="39"/>
  <c r="L23" i="39"/>
  <c r="R62" i="39"/>
  <c r="D47" i="39"/>
  <c r="D53" i="39"/>
  <c r="D53" i="60" l="1"/>
  <c r="B16" i="63" l="1"/>
  <c r="E24" i="29" l="1"/>
  <c r="F40" i="30" l="1"/>
  <c r="F9" i="30"/>
  <c r="D12" i="39" l="1"/>
  <c r="E11" i="28" l="1"/>
  <c r="E13" i="28"/>
  <c r="F18" i="48" l="1"/>
  <c r="F19" i="48"/>
  <c r="E10" i="29" l="1"/>
  <c r="E14" i="29"/>
  <c r="E9" i="29"/>
  <c r="G33" i="29" l="1"/>
  <c r="G34" i="29"/>
  <c r="J20" i="52"/>
  <c r="J21" i="52" s="1"/>
  <c r="B24" i="50"/>
  <c r="L18" i="33"/>
  <c r="E38" i="46"/>
  <c r="E38" i="41"/>
  <c r="E35" i="41"/>
  <c r="E34" i="41"/>
  <c r="E33" i="41"/>
  <c r="E32" i="41"/>
  <c r="E13" i="41"/>
  <c r="E12" i="41"/>
  <c r="E11" i="41"/>
  <c r="E10" i="41"/>
  <c r="E9" i="41"/>
  <c r="H47" i="39"/>
  <c r="F47" i="39"/>
  <c r="B61" i="73"/>
  <c r="F61" i="73" s="1"/>
  <c r="E59" i="73"/>
  <c r="B59" i="73"/>
  <c r="F58" i="73"/>
  <c r="D57" i="73"/>
  <c r="C57" i="73"/>
  <c r="D56" i="73"/>
  <c r="C56" i="73"/>
  <c r="F55" i="73"/>
  <c r="F50" i="73"/>
  <c r="F49" i="73"/>
  <c r="F48" i="73"/>
  <c r="F46" i="73"/>
  <c r="E45" i="73"/>
  <c r="E47" i="73" s="1"/>
  <c r="E51" i="73" s="1"/>
  <c r="D45" i="73"/>
  <c r="D47" i="73" s="1"/>
  <c r="D51" i="73" s="1"/>
  <c r="C45" i="73"/>
  <c r="C47" i="73" s="1"/>
  <c r="C51" i="73" s="1"/>
  <c r="B45" i="73"/>
  <c r="B47" i="73" s="1"/>
  <c r="B51" i="73" s="1"/>
  <c r="F44" i="73"/>
  <c r="F43" i="73"/>
  <c r="F42" i="73"/>
  <c r="F35" i="73"/>
  <c r="E33" i="73"/>
  <c r="B33" i="73"/>
  <c r="F32" i="73"/>
  <c r="F31" i="73"/>
  <c r="F29" i="73"/>
  <c r="F24" i="73"/>
  <c r="F23" i="73"/>
  <c r="F22" i="73"/>
  <c r="F20" i="73"/>
  <c r="E19" i="73"/>
  <c r="E21" i="73" s="1"/>
  <c r="E25" i="73" s="1"/>
  <c r="D19" i="73"/>
  <c r="D21" i="73" s="1"/>
  <c r="D25" i="73" s="1"/>
  <c r="C19" i="73"/>
  <c r="C21" i="73" s="1"/>
  <c r="C25" i="73" s="1"/>
  <c r="B19" i="73"/>
  <c r="B21" i="73" s="1"/>
  <c r="B25" i="73" s="1"/>
  <c r="F18" i="73"/>
  <c r="F17" i="73"/>
  <c r="F16" i="73"/>
  <c r="C33" i="73"/>
  <c r="D33" i="73"/>
  <c r="F30" i="73"/>
  <c r="A1" i="79"/>
  <c r="H60" i="48"/>
  <c r="H66" i="48" s="1"/>
  <c r="F60" i="48"/>
  <c r="F66" i="48" s="1"/>
  <c r="L66" i="48"/>
  <c r="J66" i="48"/>
  <c r="I29" i="32"/>
  <c r="E32" i="32"/>
  <c r="J26" i="26"/>
  <c r="H26" i="26"/>
  <c r="F26" i="26"/>
  <c r="B12" i="12"/>
  <c r="A1" i="78"/>
  <c r="F11" i="12"/>
  <c r="D12" i="12"/>
  <c r="F12" i="12" s="1"/>
  <c r="F11" i="11"/>
  <c r="N24" i="40"/>
  <c r="G11" i="34"/>
  <c r="G26" i="34"/>
  <c r="G22" i="34"/>
  <c r="F54" i="26"/>
  <c r="F56" i="26" s="1"/>
  <c r="D54" i="60"/>
  <c r="E33" i="49"/>
  <c r="N34" i="66"/>
  <c r="L34" i="66"/>
  <c r="J34" i="66"/>
  <c r="H34" i="66"/>
  <c r="J22" i="42"/>
  <c r="H22" i="42"/>
  <c r="H6" i="42" s="1"/>
  <c r="F22" i="42"/>
  <c r="F6" i="42" s="1"/>
  <c r="D22" i="42"/>
  <c r="B22" i="42"/>
  <c r="B6" i="42" s="1"/>
  <c r="G34" i="13"/>
  <c r="Q32" i="52"/>
  <c r="P32" i="52"/>
  <c r="O32" i="52"/>
  <c r="N32" i="52"/>
  <c r="M32" i="52"/>
  <c r="L32" i="52"/>
  <c r="K32" i="52"/>
  <c r="J32" i="52"/>
  <c r="I32" i="52"/>
  <c r="H32" i="52"/>
  <c r="G32" i="52"/>
  <c r="F32" i="52"/>
  <c r="E32" i="52"/>
  <c r="D32" i="52"/>
  <c r="C32" i="52"/>
  <c r="P42" i="52"/>
  <c r="P41" i="52"/>
  <c r="P40" i="52"/>
  <c r="P39" i="52"/>
  <c r="P38" i="52"/>
  <c r="P37" i="52"/>
  <c r="P36" i="52"/>
  <c r="P35" i="52"/>
  <c r="N42" i="52"/>
  <c r="N41" i="52"/>
  <c r="N40" i="52"/>
  <c r="N39" i="52"/>
  <c r="N38" i="52"/>
  <c r="N37" i="52"/>
  <c r="N36" i="52"/>
  <c r="N35" i="52"/>
  <c r="L42" i="52"/>
  <c r="L41" i="52"/>
  <c r="L40" i="52"/>
  <c r="L39" i="52"/>
  <c r="L38" i="52"/>
  <c r="L37" i="52"/>
  <c r="L35" i="52"/>
  <c r="J41" i="52"/>
  <c r="J40" i="52"/>
  <c r="J39" i="52"/>
  <c r="J38" i="52"/>
  <c r="J37" i="52"/>
  <c r="J36" i="52"/>
  <c r="J35" i="52"/>
  <c r="H42" i="52"/>
  <c r="H41" i="52"/>
  <c r="H40" i="52"/>
  <c r="H39" i="52"/>
  <c r="H38" i="52"/>
  <c r="H37" i="52"/>
  <c r="H36" i="52"/>
  <c r="H35" i="52"/>
  <c r="F42" i="52"/>
  <c r="F38" i="52"/>
  <c r="F37" i="52"/>
  <c r="F36" i="52"/>
  <c r="F35" i="52"/>
  <c r="D38" i="52"/>
  <c r="D37" i="52"/>
  <c r="D36" i="52"/>
  <c r="D35" i="52"/>
  <c r="F75" i="48"/>
  <c r="B30" i="63"/>
  <c r="B29" i="63"/>
  <c r="B27" i="63"/>
  <c r="F13" i="63"/>
  <c r="B70" i="50"/>
  <c r="B39" i="50"/>
  <c r="F70" i="50"/>
  <c r="F39" i="50"/>
  <c r="E40" i="49"/>
  <c r="E43" i="49" s="1"/>
  <c r="C20" i="10" s="1"/>
  <c r="I40" i="49"/>
  <c r="I43" i="49" s="1"/>
  <c r="I33" i="49"/>
  <c r="F51" i="48"/>
  <c r="F43" i="48"/>
  <c r="J75" i="48"/>
  <c r="J51" i="48"/>
  <c r="J43" i="48"/>
  <c r="J25" i="48"/>
  <c r="J41" i="30"/>
  <c r="I27" i="29"/>
  <c r="G35" i="28"/>
  <c r="G32" i="13"/>
  <c r="G23" i="13"/>
  <c r="C32" i="13"/>
  <c r="C23" i="13"/>
  <c r="P57" i="39"/>
  <c r="N57" i="39"/>
  <c r="L57" i="39"/>
  <c r="J57" i="39"/>
  <c r="H57" i="39"/>
  <c r="F57" i="39"/>
  <c r="D57" i="39"/>
  <c r="R53" i="40"/>
  <c r="R54" i="40"/>
  <c r="R55" i="40"/>
  <c r="R56" i="40"/>
  <c r="R49" i="40"/>
  <c r="R48" i="40"/>
  <c r="R47" i="40"/>
  <c r="E16" i="34"/>
  <c r="J48" i="33"/>
  <c r="L47" i="33"/>
  <c r="L46" i="33"/>
  <c r="L45" i="33"/>
  <c r="L44" i="33"/>
  <c r="L43" i="33"/>
  <c r="L42" i="33"/>
  <c r="L41" i="33"/>
  <c r="L40" i="33"/>
  <c r="L39" i="33"/>
  <c r="J16" i="33"/>
  <c r="L15" i="33"/>
  <c r="L14" i="33"/>
  <c r="L13" i="33"/>
  <c r="L12" i="33"/>
  <c r="L11" i="33"/>
  <c r="L10" i="33"/>
  <c r="G33" i="49"/>
  <c r="K33" i="49"/>
  <c r="G40" i="49"/>
  <c r="G43" i="49" s="1"/>
  <c r="K40" i="49"/>
  <c r="K43" i="49" s="1"/>
  <c r="E34" i="13" s="1"/>
  <c r="K38" i="55"/>
  <c r="I38" i="55"/>
  <c r="K25" i="55"/>
  <c r="I25" i="55"/>
  <c r="K11" i="55"/>
  <c r="I11" i="55"/>
  <c r="A1" i="55"/>
  <c r="I16" i="54"/>
  <c r="R12" i="39"/>
  <c r="H54" i="26"/>
  <c r="J54" i="26"/>
  <c r="J56" i="26" s="1"/>
  <c r="L55" i="26"/>
  <c r="L53" i="26"/>
  <c r="L52" i="26"/>
  <c r="L51" i="26"/>
  <c r="L50" i="26"/>
  <c r="L49" i="26"/>
  <c r="L27" i="26"/>
  <c r="L25" i="26"/>
  <c r="L24" i="26"/>
  <c r="L23" i="26"/>
  <c r="G25" i="34"/>
  <c r="H32" i="32"/>
  <c r="G32" i="32"/>
  <c r="F32" i="32"/>
  <c r="I31" i="32"/>
  <c r="I30" i="32"/>
  <c r="D64" i="60"/>
  <c r="H41" i="30"/>
  <c r="H15" i="8" s="1"/>
  <c r="J28" i="26"/>
  <c r="H64" i="56"/>
  <c r="H67" i="56" s="1"/>
  <c r="J64" i="56"/>
  <c r="J67" i="56" s="1"/>
  <c r="N21" i="53"/>
  <c r="L21" i="53"/>
  <c r="J21" i="53"/>
  <c r="H21" i="53"/>
  <c r="N21" i="52"/>
  <c r="L12" i="42"/>
  <c r="L11" i="42"/>
  <c r="L10" i="42"/>
  <c r="L9" i="42"/>
  <c r="L8" i="42"/>
  <c r="A1" i="27"/>
  <c r="B35" i="53"/>
  <c r="H33" i="64"/>
  <c r="G28" i="34"/>
  <c r="G27" i="34"/>
  <c r="G24" i="34"/>
  <c r="G23" i="34"/>
  <c r="G15" i="34"/>
  <c r="G14" i="34"/>
  <c r="G13" i="34"/>
  <c r="G12" i="34"/>
  <c r="G10" i="34"/>
  <c r="G9" i="34"/>
  <c r="J52" i="64"/>
  <c r="H52" i="64"/>
  <c r="D30" i="63"/>
  <c r="D29" i="63"/>
  <c r="B24" i="11"/>
  <c r="B24" i="12"/>
  <c r="A1" i="37"/>
  <c r="D39" i="50"/>
  <c r="L16" i="51"/>
  <c r="J16" i="51"/>
  <c r="H16" i="51"/>
  <c r="F16" i="51"/>
  <c r="K20" i="49"/>
  <c r="I14" i="10" s="1"/>
  <c r="G20" i="49"/>
  <c r="I20" i="49"/>
  <c r="C14" i="10" s="1"/>
  <c r="E20" i="49"/>
  <c r="K29" i="34"/>
  <c r="I29" i="34"/>
  <c r="E29" i="34"/>
  <c r="C29" i="34"/>
  <c r="K16" i="34"/>
  <c r="I16" i="34"/>
  <c r="C16" i="34"/>
  <c r="A1" i="34"/>
  <c r="D70" i="50"/>
  <c r="H70" i="50"/>
  <c r="H39" i="50"/>
  <c r="I26" i="10" s="1"/>
  <c r="G31" i="57"/>
  <c r="L25" i="48"/>
  <c r="H25" i="48"/>
  <c r="E18" i="10" s="1"/>
  <c r="L43" i="48"/>
  <c r="H43" i="48"/>
  <c r="A1" i="22"/>
  <c r="H64" i="60"/>
  <c r="F64" i="60"/>
  <c r="H54" i="60"/>
  <c r="F54" i="60"/>
  <c r="H24" i="60"/>
  <c r="F24" i="60"/>
  <c r="A1" i="26"/>
  <c r="A1" i="66"/>
  <c r="A1" i="84" s="1"/>
  <c r="E15" i="28"/>
  <c r="A1" i="12"/>
  <c r="L75" i="48"/>
  <c r="H75" i="48"/>
  <c r="H13" i="63"/>
  <c r="I30" i="31"/>
  <c r="L18" i="8" s="1"/>
  <c r="F35" i="28"/>
  <c r="H15" i="28"/>
  <c r="J11" i="8" s="1"/>
  <c r="N33" i="43"/>
  <c r="N21" i="43"/>
  <c r="N33" i="44"/>
  <c r="N21" i="44"/>
  <c r="F42" i="53"/>
  <c r="R49" i="39"/>
  <c r="R48" i="39"/>
  <c r="R47" i="39"/>
  <c r="H8" i="61"/>
  <c r="F8" i="61"/>
  <c r="J46" i="64"/>
  <c r="H46" i="64"/>
  <c r="J27" i="64"/>
  <c r="J34" i="64" s="1"/>
  <c r="H27" i="64"/>
  <c r="L21" i="42"/>
  <c r="L20" i="42"/>
  <c r="L19" i="42"/>
  <c r="L18" i="42"/>
  <c r="L17" i="42"/>
  <c r="L16" i="42"/>
  <c r="P50" i="40"/>
  <c r="N50" i="40"/>
  <c r="L50" i="40"/>
  <c r="J50" i="40"/>
  <c r="H57" i="40"/>
  <c r="F57" i="40"/>
  <c r="H50" i="40"/>
  <c r="F50" i="40"/>
  <c r="D57" i="40"/>
  <c r="D50" i="40"/>
  <c r="R35" i="40"/>
  <c r="R34" i="40"/>
  <c r="R33" i="40"/>
  <c r="R32" i="40"/>
  <c r="R31" i="40"/>
  <c r="R30" i="40"/>
  <c r="R29" i="40"/>
  <c r="R28" i="40"/>
  <c r="R22" i="40"/>
  <c r="R21" i="40"/>
  <c r="R20" i="40"/>
  <c r="R19" i="40"/>
  <c r="R18" i="40"/>
  <c r="R17" i="40"/>
  <c r="R16" i="40"/>
  <c r="R15" i="40"/>
  <c r="R14" i="40"/>
  <c r="R12" i="40"/>
  <c r="N14" i="44"/>
  <c r="N29" i="44"/>
  <c r="N29" i="43"/>
  <c r="N14" i="43"/>
  <c r="R32" i="39"/>
  <c r="A1" i="24"/>
  <c r="A1" i="23"/>
  <c r="A1" i="21"/>
  <c r="A1" i="19"/>
  <c r="A1" i="16"/>
  <c r="R20" i="39"/>
  <c r="D27" i="63"/>
  <c r="I54" i="58"/>
  <c r="G54" i="58"/>
  <c r="I49" i="58"/>
  <c r="G49" i="58"/>
  <c r="I42" i="58"/>
  <c r="G42" i="58"/>
  <c r="I37" i="58"/>
  <c r="G37" i="58"/>
  <c r="K16" i="54"/>
  <c r="F46" i="64"/>
  <c r="F53" i="64" s="1"/>
  <c r="D46" i="64"/>
  <c r="D53" i="64"/>
  <c r="F27" i="64"/>
  <c r="F34" i="64" s="1"/>
  <c r="D27" i="64"/>
  <c r="D34" i="64"/>
  <c r="P21" i="52"/>
  <c r="H21" i="52"/>
  <c r="F21" i="52"/>
  <c r="D21" i="52"/>
  <c r="P32" i="53"/>
  <c r="N32" i="53"/>
  <c r="L32" i="53"/>
  <c r="J32" i="53"/>
  <c r="H32" i="53"/>
  <c r="F32" i="53"/>
  <c r="D32" i="53"/>
  <c r="B32" i="53"/>
  <c r="P21" i="53"/>
  <c r="F21" i="53"/>
  <c r="D21" i="53"/>
  <c r="B21" i="53"/>
  <c r="L51" i="48"/>
  <c r="H51" i="48"/>
  <c r="G29" i="59"/>
  <c r="P57" i="40"/>
  <c r="N57" i="40"/>
  <c r="L57" i="40"/>
  <c r="J57" i="40"/>
  <c r="P39" i="40"/>
  <c r="N39" i="40"/>
  <c r="L39" i="40"/>
  <c r="J39" i="40"/>
  <c r="P37" i="40"/>
  <c r="P27" i="39" s="1"/>
  <c r="N37" i="40"/>
  <c r="L37" i="40"/>
  <c r="J37" i="40"/>
  <c r="P24" i="40"/>
  <c r="L24" i="40"/>
  <c r="J24" i="40"/>
  <c r="H39" i="40"/>
  <c r="F39" i="40"/>
  <c r="H37" i="40"/>
  <c r="F37" i="40"/>
  <c r="H24" i="40"/>
  <c r="F24" i="40"/>
  <c r="D39" i="40"/>
  <c r="D37" i="40"/>
  <c r="D24" i="40"/>
  <c r="I34" i="13"/>
  <c r="A1" i="25"/>
  <c r="A1" i="20"/>
  <c r="A1" i="18"/>
  <c r="A1" i="17"/>
  <c r="A1" i="15"/>
  <c r="A1" i="14"/>
  <c r="A1" i="65"/>
  <c r="A1" i="63"/>
  <c r="A1" i="62"/>
  <c r="A1" i="67"/>
  <c r="A1" i="61"/>
  <c r="H16" i="61"/>
  <c r="F16" i="61"/>
  <c r="A1" i="60"/>
  <c r="A1" i="59"/>
  <c r="I33" i="59"/>
  <c r="G33" i="59"/>
  <c r="I29" i="59"/>
  <c r="I23" i="59"/>
  <c r="G23" i="59"/>
  <c r="I19" i="59"/>
  <c r="G19" i="59"/>
  <c r="A1" i="58"/>
  <c r="I26" i="58"/>
  <c r="G26" i="58"/>
  <c r="I22" i="58"/>
  <c r="G22" i="58"/>
  <c r="I16" i="58"/>
  <c r="G16" i="58"/>
  <c r="I12" i="58"/>
  <c r="G12" i="58"/>
  <c r="A1" i="57"/>
  <c r="I48" i="57"/>
  <c r="G48" i="57"/>
  <c r="I43" i="57"/>
  <c r="G43" i="57"/>
  <c r="I36" i="57"/>
  <c r="G36" i="57"/>
  <c r="I31" i="57"/>
  <c r="A1" i="54"/>
  <c r="A1" i="56"/>
  <c r="F64" i="56"/>
  <c r="F67" i="56" s="1"/>
  <c r="J22" i="56"/>
  <c r="H22" i="56"/>
  <c r="D22" i="56"/>
  <c r="B22" i="56"/>
  <c r="A1" i="64"/>
  <c r="A1" i="51"/>
  <c r="A1" i="49"/>
  <c r="P58" i="52"/>
  <c r="N58" i="52"/>
  <c r="R56" i="52"/>
  <c r="R55" i="52"/>
  <c r="R54" i="52"/>
  <c r="R53" i="52"/>
  <c r="R52" i="52"/>
  <c r="R51" i="52"/>
  <c r="R50" i="52"/>
  <c r="E34" i="52"/>
  <c r="A1" i="52"/>
  <c r="A1" i="53"/>
  <c r="N42" i="53"/>
  <c r="M42" i="53"/>
  <c r="L42" i="53"/>
  <c r="K42" i="53"/>
  <c r="J42" i="53"/>
  <c r="H42" i="53"/>
  <c r="B42" i="53"/>
  <c r="P41" i="53"/>
  <c r="N41" i="53"/>
  <c r="M41" i="53"/>
  <c r="L41" i="53"/>
  <c r="K41" i="53"/>
  <c r="J41" i="53"/>
  <c r="H41" i="53"/>
  <c r="B41" i="53"/>
  <c r="P40" i="53"/>
  <c r="N40" i="53"/>
  <c r="M40" i="53"/>
  <c r="L40" i="53"/>
  <c r="K40" i="53"/>
  <c r="J40" i="53"/>
  <c r="H40" i="53"/>
  <c r="B40" i="53"/>
  <c r="P39" i="53"/>
  <c r="N39" i="53"/>
  <c r="M39" i="53"/>
  <c r="L39" i="53"/>
  <c r="K39" i="53"/>
  <c r="J39" i="53"/>
  <c r="H39" i="53"/>
  <c r="B39" i="53"/>
  <c r="N38" i="53"/>
  <c r="M38" i="53"/>
  <c r="L38" i="53"/>
  <c r="K38" i="53"/>
  <c r="J38" i="53"/>
  <c r="H38" i="53"/>
  <c r="F38" i="53"/>
  <c r="E38" i="53"/>
  <c r="D38" i="53"/>
  <c r="B38" i="53"/>
  <c r="P37" i="53"/>
  <c r="N37" i="53"/>
  <c r="M37" i="53"/>
  <c r="L37" i="53"/>
  <c r="K37" i="53"/>
  <c r="J37" i="53"/>
  <c r="H37" i="53"/>
  <c r="F37" i="53"/>
  <c r="E37" i="53"/>
  <c r="D37" i="53"/>
  <c r="B37" i="53"/>
  <c r="P36" i="53"/>
  <c r="N36" i="53"/>
  <c r="M36" i="53"/>
  <c r="L36" i="53"/>
  <c r="K36" i="53"/>
  <c r="J36" i="53"/>
  <c r="H36" i="53"/>
  <c r="F36" i="53"/>
  <c r="E36" i="53"/>
  <c r="D36" i="53"/>
  <c r="B36" i="53"/>
  <c r="P35" i="53"/>
  <c r="N35" i="53"/>
  <c r="M35" i="53"/>
  <c r="L35" i="53"/>
  <c r="K35" i="53"/>
  <c r="J35" i="53"/>
  <c r="H35" i="53"/>
  <c r="F35" i="53"/>
  <c r="E35" i="53"/>
  <c r="D35" i="53"/>
  <c r="E34" i="53"/>
  <c r="R31" i="53"/>
  <c r="R30" i="53"/>
  <c r="R29" i="53"/>
  <c r="R28" i="53"/>
  <c r="R27" i="53"/>
  <c r="R26" i="53"/>
  <c r="R25" i="53"/>
  <c r="R24" i="53"/>
  <c r="R20" i="53"/>
  <c r="R19" i="53"/>
  <c r="R18" i="53"/>
  <c r="R17" i="53"/>
  <c r="R16" i="53"/>
  <c r="R15" i="53"/>
  <c r="R14" i="53"/>
  <c r="R13" i="53"/>
  <c r="A1" i="50"/>
  <c r="A1" i="48"/>
  <c r="A1" i="47"/>
  <c r="H22" i="47"/>
  <c r="F22" i="47"/>
  <c r="H12" i="47"/>
  <c r="G17" i="10" s="1"/>
  <c r="F12" i="47"/>
  <c r="E17" i="10"/>
  <c r="I25" i="46"/>
  <c r="G25" i="46"/>
  <c r="E25" i="46"/>
  <c r="C25" i="46"/>
  <c r="I19" i="46"/>
  <c r="G19" i="46"/>
  <c r="E19" i="46"/>
  <c r="C19" i="46"/>
  <c r="A1" i="46"/>
  <c r="A1" i="45"/>
  <c r="L48" i="43"/>
  <c r="J48" i="43"/>
  <c r="H48" i="43"/>
  <c r="F48" i="43"/>
  <c r="D48" i="43"/>
  <c r="B48" i="43"/>
  <c r="N47" i="43"/>
  <c r="N46" i="43"/>
  <c r="N45" i="43"/>
  <c r="N44" i="43"/>
  <c r="N34" i="43"/>
  <c r="N32" i="43"/>
  <c r="N31" i="43"/>
  <c r="B25" i="63" s="1"/>
  <c r="N30" i="43"/>
  <c r="N28" i="43"/>
  <c r="N27" i="43"/>
  <c r="N22" i="43"/>
  <c r="N20" i="43"/>
  <c r="N19" i="43"/>
  <c r="N18" i="43"/>
  <c r="N17" i="43"/>
  <c r="N16" i="43"/>
  <c r="N15" i="43"/>
  <c r="N13" i="43"/>
  <c r="N12" i="43"/>
  <c r="A1" i="43"/>
  <c r="A1" i="44"/>
  <c r="L48" i="44"/>
  <c r="J48" i="44"/>
  <c r="H48" i="44"/>
  <c r="F48" i="44"/>
  <c r="D48" i="44"/>
  <c r="B48" i="44"/>
  <c r="N47" i="44"/>
  <c r="N46" i="44"/>
  <c r="N45" i="44"/>
  <c r="N44" i="44"/>
  <c r="L38" i="44"/>
  <c r="J38" i="44"/>
  <c r="H38" i="44"/>
  <c r="F38" i="44"/>
  <c r="D38" i="44"/>
  <c r="B38" i="44"/>
  <c r="L36" i="44"/>
  <c r="J36" i="44"/>
  <c r="H36" i="44"/>
  <c r="F36" i="44"/>
  <c r="D36" i="44"/>
  <c r="D26" i="43" s="1"/>
  <c r="B36" i="44"/>
  <c r="N34" i="44"/>
  <c r="N32" i="44"/>
  <c r="N31" i="44"/>
  <c r="N30" i="44"/>
  <c r="N28" i="44"/>
  <c r="N27" i="44"/>
  <c r="N26" i="44"/>
  <c r="L24" i="44"/>
  <c r="J24" i="44"/>
  <c r="H24" i="44"/>
  <c r="F24" i="44"/>
  <c r="F11" i="43" s="1"/>
  <c r="D24" i="44"/>
  <c r="D11" i="43" s="1"/>
  <c r="B24" i="44"/>
  <c r="N22" i="44"/>
  <c r="N20" i="44"/>
  <c r="N19" i="44"/>
  <c r="N18" i="44"/>
  <c r="N17" i="44"/>
  <c r="N16" i="44"/>
  <c r="N15" i="44"/>
  <c r="N13" i="44"/>
  <c r="N12" i="44"/>
  <c r="N11" i="44"/>
  <c r="A1" i="42"/>
  <c r="L15" i="42"/>
  <c r="L7" i="42"/>
  <c r="R65" i="40"/>
  <c r="B57" i="40"/>
  <c r="B50" i="40"/>
  <c r="B39" i="40"/>
  <c r="B37" i="40"/>
  <c r="R36" i="40"/>
  <c r="R27" i="40"/>
  <c r="B24" i="40"/>
  <c r="R23" i="40"/>
  <c r="R11" i="40"/>
  <c r="A1" i="40"/>
  <c r="A1" i="41" s="1"/>
  <c r="A1" i="39"/>
  <c r="R65" i="39"/>
  <c r="B57" i="39"/>
  <c r="R56" i="39"/>
  <c r="R55" i="39"/>
  <c r="R54" i="39"/>
  <c r="R53" i="39"/>
  <c r="P50" i="39"/>
  <c r="N50" i="39"/>
  <c r="L50" i="39"/>
  <c r="J50" i="39"/>
  <c r="H50" i="39"/>
  <c r="F50" i="39"/>
  <c r="D50" i="39"/>
  <c r="B50" i="39"/>
  <c r="R36" i="39"/>
  <c r="D24" i="63" s="1"/>
  <c r="R35" i="39"/>
  <c r="R34" i="39"/>
  <c r="R33" i="39"/>
  <c r="R31" i="39"/>
  <c r="R30" i="39"/>
  <c r="R29" i="39"/>
  <c r="R28" i="39"/>
  <c r="R23" i="39"/>
  <c r="R22" i="39"/>
  <c r="R21" i="39"/>
  <c r="R19" i="39"/>
  <c r="R18" i="39"/>
  <c r="R17" i="39"/>
  <c r="R16" i="39"/>
  <c r="R15" i="39"/>
  <c r="R14" i="39"/>
  <c r="A1" i="31"/>
  <c r="I43" i="31"/>
  <c r="G43" i="31"/>
  <c r="G30" i="31"/>
  <c r="F18" i="8" s="1"/>
  <c r="I16" i="31"/>
  <c r="G16" i="31"/>
  <c r="A1" i="38"/>
  <c r="L51" i="38"/>
  <c r="J51" i="38"/>
  <c r="L28" i="38"/>
  <c r="J28" i="38"/>
  <c r="H28" i="38"/>
  <c r="F28" i="38"/>
  <c r="L27" i="38"/>
  <c r="J27" i="38"/>
  <c r="H27" i="38"/>
  <c r="F27" i="38"/>
  <c r="L24" i="38"/>
  <c r="J24" i="38"/>
  <c r="H24" i="38"/>
  <c r="F24" i="38"/>
  <c r="L19" i="38"/>
  <c r="J19" i="38"/>
  <c r="H19" i="38"/>
  <c r="F19" i="38"/>
  <c r="A1" i="32"/>
  <c r="I52" i="32"/>
  <c r="G52" i="32"/>
  <c r="I44" i="32"/>
  <c r="G44" i="32"/>
  <c r="I25" i="32"/>
  <c r="G25" i="32"/>
  <c r="I17" i="32"/>
  <c r="G17" i="32"/>
  <c r="J6" i="42"/>
  <c r="A1" i="36"/>
  <c r="A1" i="35"/>
  <c r="A1" i="33"/>
  <c r="N48" i="33"/>
  <c r="H48" i="33"/>
  <c r="F48" i="33"/>
  <c r="D48" i="33"/>
  <c r="N20" i="33"/>
  <c r="N16" i="33"/>
  <c r="H16" i="33"/>
  <c r="F16" i="33"/>
  <c r="D16" i="33"/>
  <c r="A1" i="30"/>
  <c r="L41" i="30"/>
  <c r="A1" i="29"/>
  <c r="K37" i="29"/>
  <c r="K42" i="29" s="1"/>
  <c r="G37" i="29"/>
  <c r="G42" i="29"/>
  <c r="K27" i="29"/>
  <c r="L13" i="8" s="1"/>
  <c r="G27" i="29"/>
  <c r="H35" i="28"/>
  <c r="F15" i="28"/>
  <c r="G14" i="28"/>
  <c r="G13" i="28"/>
  <c r="G12" i="28"/>
  <c r="G11" i="28"/>
  <c r="G10" i="28"/>
  <c r="G9" i="28"/>
  <c r="A1" i="28"/>
  <c r="I32" i="13"/>
  <c r="E32" i="13"/>
  <c r="I23" i="13"/>
  <c r="E23" i="13"/>
  <c r="A1" i="13"/>
  <c r="A1" i="11"/>
  <c r="D23" i="12"/>
  <c r="F22" i="12"/>
  <c r="F21" i="12"/>
  <c r="F20" i="12"/>
  <c r="F19" i="12"/>
  <c r="F18" i="12"/>
  <c r="F17" i="12"/>
  <c r="F16" i="12"/>
  <c r="F15" i="12"/>
  <c r="F14" i="12"/>
  <c r="F10" i="12"/>
  <c r="D23" i="11"/>
  <c r="F22" i="11"/>
  <c r="F21" i="11"/>
  <c r="F20" i="11"/>
  <c r="F19" i="11"/>
  <c r="F18" i="11"/>
  <c r="F17" i="11"/>
  <c r="F16" i="11"/>
  <c r="F15" i="11"/>
  <c r="F14" i="11"/>
  <c r="A1" i="10"/>
  <c r="A1" i="9"/>
  <c r="A1" i="8"/>
  <c r="H15" i="9"/>
  <c r="F15" i="9"/>
  <c r="B17" i="52"/>
  <c r="R17" i="52" s="1"/>
  <c r="J15" i="8"/>
  <c r="G27" i="10"/>
  <c r="I27" i="10"/>
  <c r="E27" i="10"/>
  <c r="C34" i="13"/>
  <c r="G20" i="10"/>
  <c r="P43" i="52"/>
  <c r="H17" i="8"/>
  <c r="F17" i="8"/>
  <c r="G14" i="10"/>
  <c r="L17" i="8"/>
  <c r="A1" i="73"/>
  <c r="A1" i="77"/>
  <c r="A1" i="69"/>
  <c r="A1" i="70" s="1"/>
  <c r="A1" i="76"/>
  <c r="H17" i="63"/>
  <c r="I20" i="54"/>
  <c r="K20" i="54"/>
  <c r="N38" i="44"/>
  <c r="F11" i="39"/>
  <c r="G18" i="10"/>
  <c r="J44" i="48"/>
  <c r="D6" i="42"/>
  <c r="N41" i="40"/>
  <c r="F41" i="40"/>
  <c r="F17" i="63"/>
  <c r="B29" i="52"/>
  <c r="I32" i="10"/>
  <c r="J12" i="8"/>
  <c r="F28" i="26"/>
  <c r="I17" i="10"/>
  <c r="L11" i="39"/>
  <c r="L24" i="39" s="1"/>
  <c r="L54" i="26"/>
  <c r="L56" i="26" s="1"/>
  <c r="E33" i="10"/>
  <c r="J13" i="8"/>
  <c r="L27" i="39"/>
  <c r="B15" i="52"/>
  <c r="I32" i="32"/>
  <c r="J11" i="43"/>
  <c r="I33" i="10"/>
  <c r="G33" i="10"/>
  <c r="C17" i="10"/>
  <c r="B7" i="63" s="1"/>
  <c r="H11" i="39"/>
  <c r="H24" i="39" s="1"/>
  <c r="B30" i="52"/>
  <c r="R30" i="52" s="1"/>
  <c r="H53" i="64"/>
  <c r="J27" i="39"/>
  <c r="J37" i="39" s="1"/>
  <c r="L11" i="43"/>
  <c r="B27" i="52"/>
  <c r="B13" i="42"/>
  <c r="B31" i="52"/>
  <c r="R31" i="52" s="1"/>
  <c r="E14" i="10"/>
  <c r="F43" i="52"/>
  <c r="C33" i="10"/>
  <c r="L26" i="43"/>
  <c r="L36" i="43" s="1"/>
  <c r="L12" i="8"/>
  <c r="F24" i="12"/>
  <c r="E35" i="28"/>
  <c r="H26" i="43"/>
  <c r="H36" i="43"/>
  <c r="R40" i="53"/>
  <c r="G19" i="10"/>
  <c r="H43" i="52"/>
  <c r="N27" i="39"/>
  <c r="J13" i="42"/>
  <c r="D40" i="44"/>
  <c r="I18" i="10"/>
  <c r="N11" i="39"/>
  <c r="L15" i="8"/>
  <c r="C32" i="10"/>
  <c r="D43" i="52"/>
  <c r="G42" i="10"/>
  <c r="B16" i="52"/>
  <c r="R42" i="53"/>
  <c r="D11" i="39"/>
  <c r="J24" i="43"/>
  <c r="D24" i="43"/>
  <c r="L11" i="8"/>
  <c r="R50" i="40"/>
  <c r="N43" i="52"/>
  <c r="L36" i="52"/>
  <c r="L21" i="52"/>
  <c r="I20" i="10"/>
  <c r="B43" i="53"/>
  <c r="B24" i="63"/>
  <c r="G26" i="10"/>
  <c r="R39" i="40"/>
  <c r="R57" i="40"/>
  <c r="B24" i="52"/>
  <c r="B28" i="52"/>
  <c r="B19" i="52"/>
  <c r="F27" i="39"/>
  <c r="P37" i="39"/>
  <c r="L26" i="26"/>
  <c r="R41" i="53"/>
  <c r="J18" i="8"/>
  <c r="C27" i="10"/>
  <c r="E27" i="29"/>
  <c r="F13" i="8" s="1"/>
  <c r="H28" i="26"/>
  <c r="E32" i="10"/>
  <c r="J41" i="40"/>
  <c r="P41" i="40"/>
  <c r="F43" i="53"/>
  <c r="H34" i="64"/>
  <c r="I19" i="10"/>
  <c r="G29" i="34"/>
  <c r="R39" i="53"/>
  <c r="L43" i="53"/>
  <c r="P43" i="53"/>
  <c r="R37" i="53"/>
  <c r="F24" i="39"/>
  <c r="N48" i="44"/>
  <c r="B13" i="52"/>
  <c r="G16" i="34"/>
  <c r="D43" i="53"/>
  <c r="N43" i="53"/>
  <c r="R35" i="53"/>
  <c r="R37" i="40"/>
  <c r="B26" i="52"/>
  <c r="B37" i="52" s="1"/>
  <c r="R37" i="52" s="1"/>
  <c r="I9" i="13"/>
  <c r="B11" i="39"/>
  <c r="B41" i="40"/>
  <c r="H27" i="39"/>
  <c r="B20" i="52"/>
  <c r="B42" i="52" s="1"/>
  <c r="I13" i="10"/>
  <c r="H56" i="26"/>
  <c r="H41" i="40"/>
  <c r="L44" i="48"/>
  <c r="L22" i="42"/>
  <c r="D41" i="40"/>
  <c r="D27" i="39"/>
  <c r="D39" i="39" s="1"/>
  <c r="L40" i="44"/>
  <c r="J53" i="64"/>
  <c r="G13" i="10"/>
  <c r="F41" i="30"/>
  <c r="F24" i="11"/>
  <c r="R29" i="52"/>
  <c r="H13" i="42"/>
  <c r="H43" i="53"/>
  <c r="J43" i="53"/>
  <c r="D38" i="43"/>
  <c r="R36" i="53"/>
  <c r="F13" i="42"/>
  <c r="D36" i="43"/>
  <c r="B11" i="43"/>
  <c r="B24" i="43" s="1"/>
  <c r="I46" i="31"/>
  <c r="J19" i="8" s="1"/>
  <c r="H18" i="8"/>
  <c r="J11" i="39"/>
  <c r="R32" i="53"/>
  <c r="R21" i="53"/>
  <c r="I28" i="10" s="1"/>
  <c r="P11" i="39"/>
  <c r="R11" i="39" s="1"/>
  <c r="B14" i="52"/>
  <c r="B18" i="52"/>
  <c r="B40" i="52" s="1"/>
  <c r="R40" i="52" s="1"/>
  <c r="B25" i="52"/>
  <c r="B36" i="52" s="1"/>
  <c r="E13" i="10"/>
  <c r="E19" i="10"/>
  <c r="C19" i="10"/>
  <c r="G32" i="10"/>
  <c r="C13" i="10"/>
  <c r="F25" i="48"/>
  <c r="C18" i="10" s="1"/>
  <c r="I11" i="13"/>
  <c r="G11" i="13"/>
  <c r="R16" i="52"/>
  <c r="R15" i="52"/>
  <c r="F37" i="39"/>
  <c r="L39" i="39"/>
  <c r="L37" i="39"/>
  <c r="D24" i="39"/>
  <c r="G29" i="10"/>
  <c r="B39" i="52"/>
  <c r="R27" i="52"/>
  <c r="L24" i="43"/>
  <c r="B38" i="52"/>
  <c r="R38" i="52" s="1"/>
  <c r="N39" i="39"/>
  <c r="B32" i="63"/>
  <c r="N37" i="39"/>
  <c r="L43" i="52"/>
  <c r="E11" i="13" s="1"/>
  <c r="B41" i="52"/>
  <c r="R24" i="52"/>
  <c r="B24" i="39"/>
  <c r="H32" i="63"/>
  <c r="R26" i="52"/>
  <c r="F32" i="63"/>
  <c r="H37" i="39"/>
  <c r="H39" i="39"/>
  <c r="D37" i="39"/>
  <c r="R13" i="52"/>
  <c r="B35" i="52"/>
  <c r="J24" i="39"/>
  <c r="J39" i="39"/>
  <c r="I34" i="10"/>
  <c r="G34" i="10"/>
  <c r="R14" i="52"/>
  <c r="B21" i="52"/>
  <c r="B8" i="63"/>
  <c r="B10" i="63"/>
  <c r="B32" i="52"/>
  <c r="L19" i="8"/>
  <c r="D40" i="43"/>
  <c r="R18" i="52"/>
  <c r="F41" i="39"/>
  <c r="C10" i="13"/>
  <c r="G10" i="13"/>
  <c r="I42" i="10"/>
  <c r="F15" i="8" l="1"/>
  <c r="H12" i="8"/>
  <c r="L48" i="33"/>
  <c r="L14" i="8"/>
  <c r="F24" i="43"/>
  <c r="R36" i="52"/>
  <c r="I29" i="10"/>
  <c r="I22" i="10"/>
  <c r="R19" i="52"/>
  <c r="L38" i="43"/>
  <c r="L6" i="42"/>
  <c r="J17" i="8"/>
  <c r="L41" i="39"/>
  <c r="R41" i="52"/>
  <c r="R25" i="52"/>
  <c r="J41" i="39"/>
  <c r="I10" i="13"/>
  <c r="R39" i="52"/>
  <c r="R20" i="52"/>
  <c r="G22" i="10"/>
  <c r="R28" i="52"/>
  <c r="F12" i="8"/>
  <c r="R24" i="40"/>
  <c r="J14" i="8"/>
  <c r="I21" i="10"/>
  <c r="D13" i="42"/>
  <c r="D10" i="63"/>
  <c r="R38" i="53"/>
  <c r="L41" i="40"/>
  <c r="F57" i="73"/>
  <c r="C59" i="73"/>
  <c r="R21" i="52"/>
  <c r="E28" i="10" s="1"/>
  <c r="D7" i="63"/>
  <c r="G9" i="13"/>
  <c r="G15" i="28"/>
  <c r="N36" i="44"/>
  <c r="I23" i="10"/>
  <c r="I30" i="10" s="1"/>
  <c r="G35" i="10"/>
  <c r="P39" i="39"/>
  <c r="R35" i="52"/>
  <c r="C11" i="13"/>
  <c r="F39" i="39"/>
  <c r="N24" i="39"/>
  <c r="J29" i="38"/>
  <c r="N24" i="44"/>
  <c r="H11" i="43"/>
  <c r="H40" i="44"/>
  <c r="B40" i="44"/>
  <c r="B26" i="43"/>
  <c r="F40" i="44"/>
  <c r="F26" i="43"/>
  <c r="L29" i="38"/>
  <c r="P24" i="39"/>
  <c r="P41" i="39" s="1"/>
  <c r="D8" i="63"/>
  <c r="G21" i="10"/>
  <c r="B27" i="39"/>
  <c r="N48" i="43"/>
  <c r="D25" i="63"/>
  <c r="J40" i="44"/>
  <c r="J26" i="43"/>
  <c r="D25" i="12"/>
  <c r="J42" i="52"/>
  <c r="F56" i="73"/>
  <c r="F45" i="73"/>
  <c r="F47" i="73" s="1"/>
  <c r="F51" i="73" s="1"/>
  <c r="R50" i="39"/>
  <c r="H41" i="39"/>
  <c r="R32" i="52"/>
  <c r="R42" i="52"/>
  <c r="B43" i="52"/>
  <c r="L40" i="43"/>
  <c r="D32" i="63"/>
  <c r="I35" i="10"/>
  <c r="F59" i="73"/>
  <c r="D59" i="73"/>
  <c r="E20" i="10"/>
  <c r="E26" i="10"/>
  <c r="H44" i="48"/>
  <c r="D9" i="63"/>
  <c r="E21" i="10"/>
  <c r="F33" i="73"/>
  <c r="F19" i="73"/>
  <c r="F21" i="73" s="1"/>
  <c r="F25" i="73" s="1"/>
  <c r="H29" i="38"/>
  <c r="F29" i="38"/>
  <c r="H13" i="8"/>
  <c r="L28" i="26"/>
  <c r="D41" i="39"/>
  <c r="R57" i="39"/>
  <c r="R24" i="39"/>
  <c r="B9" i="63"/>
  <c r="C21" i="10"/>
  <c r="F44" i="48"/>
  <c r="G46" i="31"/>
  <c r="L16" i="33"/>
  <c r="L19" i="33" s="1"/>
  <c r="C26" i="10"/>
  <c r="E41" i="41"/>
  <c r="R43" i="53" l="1"/>
  <c r="L13" i="42"/>
  <c r="L16" i="8"/>
  <c r="J16" i="8"/>
  <c r="R41" i="40"/>
  <c r="L57" i="52"/>
  <c r="J36" i="43"/>
  <c r="J38" i="43"/>
  <c r="G23" i="10"/>
  <c r="B36" i="43"/>
  <c r="N26" i="43"/>
  <c r="B38" i="43"/>
  <c r="H11" i="8"/>
  <c r="F11" i="8"/>
  <c r="H24" i="43"/>
  <c r="N11" i="43"/>
  <c r="H38" i="43"/>
  <c r="N41" i="39"/>
  <c r="F36" i="43"/>
  <c r="F38" i="43"/>
  <c r="N40" i="44"/>
  <c r="J43" i="52"/>
  <c r="R27" i="39"/>
  <c r="B37" i="39"/>
  <c r="B39" i="39"/>
  <c r="D10" i="11"/>
  <c r="R43" i="52"/>
  <c r="E10" i="13"/>
  <c r="C34" i="10"/>
  <c r="E34" i="10"/>
  <c r="H14" i="8"/>
  <c r="E29" i="10"/>
  <c r="D11" i="63"/>
  <c r="L20" i="33"/>
  <c r="H19" i="8"/>
  <c r="F19" i="8"/>
  <c r="C29" i="10"/>
  <c r="B11" i="63"/>
  <c r="L58" i="52" l="1"/>
  <c r="R57" i="52"/>
  <c r="E22" i="10"/>
  <c r="C22" i="10"/>
  <c r="J20" i="8"/>
  <c r="G11" i="10"/>
  <c r="I11" i="10"/>
  <c r="L20" i="8"/>
  <c r="H40" i="43"/>
  <c r="F40" i="43"/>
  <c r="F14" i="8"/>
  <c r="N36" i="43"/>
  <c r="D12" i="11"/>
  <c r="B41" i="39"/>
  <c r="G12" i="10"/>
  <c r="I12" i="10"/>
  <c r="N24" i="43"/>
  <c r="N38" i="43"/>
  <c r="B40" i="43"/>
  <c r="J40" i="43"/>
  <c r="R37" i="39"/>
  <c r="R39" i="39"/>
  <c r="G30" i="10"/>
  <c r="C35" i="10"/>
  <c r="H16" i="8"/>
  <c r="E35" i="10"/>
  <c r="D13" i="63"/>
  <c r="B13" i="63"/>
  <c r="I8" i="13" l="1"/>
  <c r="H17" i="9"/>
  <c r="B13" i="12"/>
  <c r="G8" i="13"/>
  <c r="R58" i="52"/>
  <c r="C23" i="10"/>
  <c r="E23" i="10"/>
  <c r="I15" i="10"/>
  <c r="F16" i="8"/>
  <c r="N40" i="43"/>
  <c r="G15" i="10"/>
  <c r="D25" i="11"/>
  <c r="R41" i="39"/>
  <c r="H20" i="8"/>
  <c r="D17" i="63"/>
  <c r="E9" i="13" s="1"/>
  <c r="B17" i="63"/>
  <c r="F17" i="9" l="1"/>
  <c r="B23" i="12"/>
  <c r="F13" i="12"/>
  <c r="E30" i="10"/>
  <c r="C30" i="10"/>
  <c r="G12" i="13"/>
  <c r="I12" i="13"/>
  <c r="C12" i="10"/>
  <c r="E12" i="10"/>
  <c r="C11" i="10"/>
  <c r="E11" i="10"/>
  <c r="G24" i="10"/>
  <c r="F20" i="8"/>
  <c r="I24" i="10"/>
  <c r="E41" i="10"/>
  <c r="C41" i="10"/>
  <c r="B13" i="11"/>
  <c r="B23" i="11" s="1"/>
  <c r="E8" i="13"/>
  <c r="C9" i="13"/>
  <c r="F13" i="11" l="1"/>
  <c r="E12" i="13"/>
  <c r="E24" i="13" s="1"/>
  <c r="G24" i="13"/>
  <c r="B25" i="12"/>
  <c r="F23" i="12"/>
  <c r="I24" i="13"/>
  <c r="C8" i="13"/>
  <c r="C15" i="10"/>
  <c r="E15" i="10"/>
  <c r="G36" i="10"/>
  <c r="C42" i="10"/>
  <c r="I36" i="10"/>
  <c r="F23" i="11"/>
  <c r="C12" i="13" l="1"/>
  <c r="F25" i="12"/>
  <c r="G33" i="13"/>
  <c r="I33" i="13"/>
  <c r="B10" i="11"/>
  <c r="E24" i="10"/>
  <c r="C24" i="10"/>
  <c r="E33" i="13"/>
  <c r="C24" i="13" l="1"/>
  <c r="C33" i="13" s="1"/>
  <c r="F10" i="11"/>
  <c r="B12" i="11"/>
  <c r="G35" i="13"/>
  <c r="I35" i="13"/>
  <c r="C36" i="10"/>
  <c r="E36" i="10"/>
  <c r="E35" i="13"/>
  <c r="C35" i="13" l="1"/>
  <c r="F12" i="11"/>
  <c r="B25" i="11"/>
  <c r="F25" i="11" l="1"/>
  <c r="E40" i="10"/>
  <c r="E42" i="10" l="1"/>
</calcChain>
</file>

<file path=xl/sharedStrings.xml><?xml version="1.0" encoding="utf-8"?>
<sst xmlns="http://schemas.openxmlformats.org/spreadsheetml/2006/main" count="2126" uniqueCount="1054">
  <si>
    <t>3.1 Expenditure on Primary Healthcare Services</t>
  </si>
  <si>
    <t>3.2 Expenditure on healthcare from other providers</t>
  </si>
  <si>
    <t>3.3 Expenditure on Hospital and Community Health Services</t>
  </si>
  <si>
    <t>Receipt of donated assets</t>
  </si>
  <si>
    <t>Donated assets received credited to revenue but non-cash</t>
  </si>
  <si>
    <t>Purchase of property, plant and equipment</t>
  </si>
  <si>
    <t>Depreciation</t>
  </si>
  <si>
    <t>Amortisation</t>
  </si>
  <si>
    <t>Impairments</t>
  </si>
  <si>
    <t>Losses, special payments and irrecoverable debts</t>
  </si>
  <si>
    <t>FOREWORD</t>
  </si>
  <si>
    <t xml:space="preserve">These accounts have been prepared by the Local Health Board under schedule 9 section 178 Para 3(1) of </t>
  </si>
  <si>
    <t xml:space="preserve">the National Health Service (Wales) Act 2006 (c.42) in the form in which the Welsh Ministers have, with </t>
  </si>
  <si>
    <t>the approval of the Treasury, directed.</t>
  </si>
  <si>
    <t>Statutory background</t>
  </si>
  <si>
    <t>Performance Management and Financial Results</t>
  </si>
  <si>
    <t>Local Health Boards in Wales must comply fully with the Treasury's Financial Reporting Manual to the</t>
  </si>
  <si>
    <t>extent that it is applicable to them. As a result the Primary Statement of in-year income and expenditure</t>
  </si>
  <si>
    <t>is the Statement of Comprehensive Net Expenditure, which shows the net operating cost incurred by the LHB</t>
  </si>
  <si>
    <t xml:space="preserve">which is funded by the Welsh Government. This funding is allocated on receipt directly to the General Fund in the </t>
  </si>
  <si>
    <t>Statement of Financial Position.</t>
  </si>
  <si>
    <t xml:space="preserve">Statement of Comprehensive Net Expenditure </t>
  </si>
  <si>
    <t>Note</t>
  </si>
  <si>
    <t>£'000</t>
  </si>
  <si>
    <t>Expenditure on Primary Healthcare Services</t>
  </si>
  <si>
    <t>Expenditure on healthcare from other providers</t>
  </si>
  <si>
    <t>Expenditure on Hospital and Community Health Services</t>
  </si>
  <si>
    <t>Less: Miscellaneous Income</t>
  </si>
  <si>
    <t>LHB net operating costs before interest and other gains and losses</t>
  </si>
  <si>
    <t>Other (Gains) / Losses</t>
  </si>
  <si>
    <t>Finance costs</t>
  </si>
  <si>
    <t>Net operating costs for the financial year</t>
  </si>
  <si>
    <t>£000</t>
  </si>
  <si>
    <t>Other Comprehensive Net Expenditure</t>
  </si>
  <si>
    <t>(Gain) / loss on other reserves</t>
  </si>
  <si>
    <t>Impairment and reversals</t>
  </si>
  <si>
    <t>Release of Reserves to Statement of Comprehensive Net Expenditure</t>
  </si>
  <si>
    <t>Other comprehensive net expenditure for the year</t>
  </si>
  <si>
    <t>Total comprehensive net expenditure for the year</t>
  </si>
  <si>
    <t>Non-current assets</t>
  </si>
  <si>
    <t>Property, plant and equipment</t>
  </si>
  <si>
    <t>Intangible assets</t>
  </si>
  <si>
    <t>Trade and other receivables</t>
  </si>
  <si>
    <t>Other financial assets</t>
  </si>
  <si>
    <t>Other assets</t>
  </si>
  <si>
    <t>Total non-current assets</t>
  </si>
  <si>
    <t>Current assets</t>
  </si>
  <si>
    <t>Inventories</t>
  </si>
  <si>
    <t>Cash and cash equivalents</t>
  </si>
  <si>
    <t>Non-current assets classified as "Held for Sale"</t>
  </si>
  <si>
    <t>Total current assets</t>
  </si>
  <si>
    <t>Total assets</t>
  </si>
  <si>
    <t>Current liabilities</t>
  </si>
  <si>
    <t xml:space="preserve">Trade and other payables </t>
  </si>
  <si>
    <t>Other financial liabilities</t>
  </si>
  <si>
    <t>Provisions</t>
  </si>
  <si>
    <t xml:space="preserve">Total current liabilities </t>
  </si>
  <si>
    <t>Net current assets/ (liabilities)</t>
  </si>
  <si>
    <t>Non-current liabilities</t>
  </si>
  <si>
    <t>Total non-current liabilities</t>
  </si>
  <si>
    <t>Total assets employed</t>
  </si>
  <si>
    <t>Financed by :</t>
  </si>
  <si>
    <t xml:space="preserve">Taxpayers' equity </t>
  </si>
  <si>
    <t>General Fund</t>
  </si>
  <si>
    <t>Revaluation reserve</t>
  </si>
  <si>
    <t>Total taxpayers' equity</t>
  </si>
  <si>
    <t>Notes</t>
  </si>
  <si>
    <t>31 March</t>
  </si>
  <si>
    <t>Statement of Changes in Taxpayers' Equity</t>
  </si>
  <si>
    <t xml:space="preserve">General </t>
  </si>
  <si>
    <t xml:space="preserve">Revaluation </t>
  </si>
  <si>
    <t xml:space="preserve">Total </t>
  </si>
  <si>
    <t>Fund</t>
  </si>
  <si>
    <t>Reserve</t>
  </si>
  <si>
    <t>Reserves</t>
  </si>
  <si>
    <t>£000s</t>
  </si>
  <si>
    <t>Net operating cost for the year</t>
  </si>
  <si>
    <t>Net gain/(loss) on revaluation of property, plant and equipment</t>
  </si>
  <si>
    <t>Net gain/(loss) on revaluation of intangible assets</t>
  </si>
  <si>
    <t>Net gain/(loss) on revaluation of financial assets</t>
  </si>
  <si>
    <t>Net gain/(loss) on revaluation of assets held for sale</t>
  </si>
  <si>
    <t>Impairments and reversals</t>
  </si>
  <si>
    <t>Movements in other reserves</t>
  </si>
  <si>
    <t>Transfers between reserves</t>
  </si>
  <si>
    <t>Release of reserves to SoCNE</t>
  </si>
  <si>
    <t>Net Welsh Government funding</t>
  </si>
  <si>
    <t>Sub-total</t>
  </si>
  <si>
    <t>Cash Flows from operating activities</t>
  </si>
  <si>
    <t>Other cash flow adjustments</t>
  </si>
  <si>
    <t>Movements in Working Capital</t>
  </si>
  <si>
    <t>Provisions utilised</t>
  </si>
  <si>
    <t>Net cash outflow from operating activities</t>
  </si>
  <si>
    <t xml:space="preserve">Cash Flows from investing activities </t>
  </si>
  <si>
    <t>Proceeds from disposal of property, plant and equipment</t>
  </si>
  <si>
    <t>Purchase of intangible assets</t>
  </si>
  <si>
    <t>Proceeds from disposal of intangible assets</t>
  </si>
  <si>
    <t>Payment for other financial assets</t>
  </si>
  <si>
    <t>Proceeds from disposal of other financial assets</t>
  </si>
  <si>
    <t>Payment for other assets</t>
  </si>
  <si>
    <t>Proceeds from disposal of other assets</t>
  </si>
  <si>
    <t>Net cash inflow/(outflow) from investing activities</t>
  </si>
  <si>
    <t>Net cash inflow/(outflow) before financing</t>
  </si>
  <si>
    <t>Welsh Government funding (including capital)</t>
  </si>
  <si>
    <t>Capital receipts surrendered</t>
  </si>
  <si>
    <t xml:space="preserve">Capital grants received </t>
  </si>
  <si>
    <t>Capital element of payments in respect of finance leases and on-SoFP</t>
  </si>
  <si>
    <t>Cash transferred (to)/ from other NHS bodies</t>
  </si>
  <si>
    <t xml:space="preserve">Net financing </t>
  </si>
  <si>
    <t>Net increase/(decrease) in cash and cash equivalents</t>
  </si>
  <si>
    <t>Gross capital expenditure</t>
  </si>
  <si>
    <t>General Medical Services</t>
  </si>
  <si>
    <t>Pharmaceutical Services</t>
  </si>
  <si>
    <t>General Dental Services</t>
  </si>
  <si>
    <t>General Ophthalmic Services</t>
  </si>
  <si>
    <t>Other Primary Health Care expenditure</t>
  </si>
  <si>
    <t>Total</t>
  </si>
  <si>
    <t>Goods and services from other NHS Wales Health Boards</t>
  </si>
  <si>
    <t>Goods and services from other NHS Wales Trusts</t>
  </si>
  <si>
    <t>Goods and services from other non Welsh NHS bodies</t>
  </si>
  <si>
    <t>Local Authorities</t>
  </si>
  <si>
    <t>Voluntary organisations</t>
  </si>
  <si>
    <t>NHS Funded Nursing Care</t>
  </si>
  <si>
    <t>Continuing Care</t>
  </si>
  <si>
    <t>Private providers</t>
  </si>
  <si>
    <t>Other</t>
  </si>
  <si>
    <t>Directors' costs</t>
  </si>
  <si>
    <t>Staff costs</t>
  </si>
  <si>
    <t>Supplies and services - clinical</t>
  </si>
  <si>
    <t>Supplies and services - general</t>
  </si>
  <si>
    <t>Consultancy Services</t>
  </si>
  <si>
    <t>Establishment</t>
  </si>
  <si>
    <t>Transport</t>
  </si>
  <si>
    <t>Premises</t>
  </si>
  <si>
    <t>External Contractors</t>
  </si>
  <si>
    <t>Fixed asset impairments and reversals (Property, plant &amp; equipment)</t>
  </si>
  <si>
    <t>Fixed asset impairments and reversals (Intangible assets)</t>
  </si>
  <si>
    <t xml:space="preserve">Impairments &amp; reversals of non-current assets held for sale </t>
  </si>
  <si>
    <t>Audit fees</t>
  </si>
  <si>
    <t>Other auditors' remuneration</t>
  </si>
  <si>
    <t>Research and Development</t>
  </si>
  <si>
    <t>Other operating expenses</t>
  </si>
  <si>
    <t>3.4  Losses, special payments and irrecoverable debts:</t>
  </si>
  <si>
    <t>charges to operating expenses</t>
  </si>
  <si>
    <t>Increase/(decrease) in provision for future payments:</t>
  </si>
  <si>
    <t>Clinical negligence</t>
  </si>
  <si>
    <t>Personal injury</t>
  </si>
  <si>
    <t>All other losses and special payments</t>
  </si>
  <si>
    <t>Defence legal fees and other administrative costs</t>
  </si>
  <si>
    <t>Gross increase/(decrease) in provision for future payments</t>
  </si>
  <si>
    <t>Premium for other insurance arrangements</t>
  </si>
  <si>
    <t>Irrecoverable debts</t>
  </si>
  <si>
    <t>4. Miscellaneous Income</t>
  </si>
  <si>
    <t>Local Health Boards</t>
  </si>
  <si>
    <t>NHS trusts</t>
  </si>
  <si>
    <t>Foundation Trusts</t>
  </si>
  <si>
    <t>Local authorities</t>
  </si>
  <si>
    <t>Non NHS:</t>
  </si>
  <si>
    <t xml:space="preserve">      Prescription charge income</t>
  </si>
  <si>
    <t xml:space="preserve">      Dental fee income</t>
  </si>
  <si>
    <t xml:space="preserve">      Private patient income</t>
  </si>
  <si>
    <t xml:space="preserve">      Overseas patients (non-reciprocal)</t>
  </si>
  <si>
    <t xml:space="preserve">      Injury Costs Recovery (ICR) Scheme</t>
  </si>
  <si>
    <t xml:space="preserve">      Other income from activities</t>
  </si>
  <si>
    <t>Patient transport services</t>
  </si>
  <si>
    <t>Education, training and research</t>
  </si>
  <si>
    <t>Charitable and other contributions to expenditure</t>
  </si>
  <si>
    <t xml:space="preserve">Receipt of Government granted assets </t>
  </si>
  <si>
    <t>Non-patient care income generation schemes</t>
  </si>
  <si>
    <t>Deferred income released to revenue</t>
  </si>
  <si>
    <t>Contingent rental income from finance leases</t>
  </si>
  <si>
    <t>Rental income from operating leases</t>
  </si>
  <si>
    <t>Other income:</t>
  </si>
  <si>
    <t>Provision of laundry, pathology, payroll services</t>
  </si>
  <si>
    <t>Accommodation and catering charges</t>
  </si>
  <si>
    <t>Mortuary fees</t>
  </si>
  <si>
    <t>Staff payments for use of cars</t>
  </si>
  <si>
    <t>Salaries and wages</t>
  </si>
  <si>
    <t>Social security costs</t>
  </si>
  <si>
    <t>Employer contributions to NHS Pension Scheme</t>
  </si>
  <si>
    <t>Other pension costs</t>
  </si>
  <si>
    <t>Other employment benefits</t>
  </si>
  <si>
    <t>Termination benefits</t>
  </si>
  <si>
    <t>TOTAL</t>
  </si>
  <si>
    <t xml:space="preserve">Charged to capital </t>
  </si>
  <si>
    <t xml:space="preserve">Charged to revenue </t>
  </si>
  <si>
    <t>Medical and dental</t>
  </si>
  <si>
    <t>Number</t>
  </si>
  <si>
    <t>£10,000 to £25,000</t>
  </si>
  <si>
    <t>£25,000 to £50,000</t>
  </si>
  <si>
    <t>£50,000 to £100,000</t>
  </si>
  <si>
    <t>£100,000 to £150,000</t>
  </si>
  <si>
    <t>£150,000 to £200,000</t>
  </si>
  <si>
    <t>LHB as lessee</t>
  </si>
  <si>
    <t>Payments recognised as an expense</t>
  </si>
  <si>
    <t>Minimum lease payments</t>
  </si>
  <si>
    <t>Contingent rents</t>
  </si>
  <si>
    <t>Sub-lease payments</t>
  </si>
  <si>
    <t>Not later than one year</t>
  </si>
  <si>
    <t>Between one and five years</t>
  </si>
  <si>
    <t>After 5 years</t>
  </si>
  <si>
    <t>LHB as lessor</t>
  </si>
  <si>
    <t>Rental revenue</t>
  </si>
  <si>
    <t>Rent</t>
  </si>
  <si>
    <t>Total revenue rental</t>
  </si>
  <si>
    <t>NHS</t>
  </si>
  <si>
    <t>Total bills paid within target</t>
  </si>
  <si>
    <t>Percentage of bills paid within target</t>
  </si>
  <si>
    <t>Non-NHS</t>
  </si>
  <si>
    <t>Compensation paid to cover debt recovery costs under this legislation</t>
  </si>
  <si>
    <t>Rental revenue :</t>
  </si>
  <si>
    <t>Other finance lease revenue</t>
  </si>
  <si>
    <t>Interest revenue :</t>
  </si>
  <si>
    <t>Bank accounts</t>
  </si>
  <si>
    <t>Other loans and receivables</t>
  </si>
  <si>
    <t>Impaired financial assets</t>
  </si>
  <si>
    <t>Gain/(loss) on disposal of property, plant and equipment</t>
  </si>
  <si>
    <t>Gain/(loss) on disposal of intangible assets</t>
  </si>
  <si>
    <t>Gain/(loss) on disposal of financial assets</t>
  </si>
  <si>
    <t>Change on foreign exchange</t>
  </si>
  <si>
    <t>Recycling of gain/(loss) from equity on disposal of financial assets held for sale</t>
  </si>
  <si>
    <t>Interest on obligations under finance leases</t>
  </si>
  <si>
    <t>Interest on obligations under PFI contracts</t>
  </si>
  <si>
    <t xml:space="preserve">   main finance cost</t>
  </si>
  <si>
    <t xml:space="preserve">   contingent finance cost</t>
  </si>
  <si>
    <t>Interest on late payment of commercial debt</t>
  </si>
  <si>
    <t>Other interest expense</t>
  </si>
  <si>
    <t>Total interest expense</t>
  </si>
  <si>
    <t>Provisions unwinding of discount</t>
  </si>
  <si>
    <t>Other finance costs</t>
  </si>
  <si>
    <t>Land</t>
  </si>
  <si>
    <t>Indexation</t>
  </si>
  <si>
    <t>Transfer from/into other NHS bodies</t>
  </si>
  <si>
    <t>Reclassifications</t>
  </si>
  <si>
    <t>Revaluations</t>
  </si>
  <si>
    <t>Reclassified as held for sale</t>
  </si>
  <si>
    <t xml:space="preserve">Disposals </t>
  </si>
  <si>
    <t>Disposals</t>
  </si>
  <si>
    <t>Provided during the year</t>
  </si>
  <si>
    <t xml:space="preserve">Purchased </t>
  </si>
  <si>
    <t>Donated</t>
  </si>
  <si>
    <t>Government Granted</t>
  </si>
  <si>
    <t>Asset financing :</t>
  </si>
  <si>
    <t>Owned</t>
  </si>
  <si>
    <t>Held on finance lease</t>
  </si>
  <si>
    <t>PFI residual interests</t>
  </si>
  <si>
    <t>Dwellings</t>
  </si>
  <si>
    <t>Freehold</t>
  </si>
  <si>
    <t>Long Leasehold</t>
  </si>
  <si>
    <t>Short Leasehold</t>
  </si>
  <si>
    <t>11.2 Non-current assets held for sale</t>
  </si>
  <si>
    <t>Plus assets classified as held for sale in the year</t>
  </si>
  <si>
    <t>Less assets sold in the year</t>
  </si>
  <si>
    <t>Less impairment of assets held for sale</t>
  </si>
  <si>
    <t>Less assets no longer classified as held for sale, for reasons other than disposal by sale</t>
  </si>
  <si>
    <t>Software (purchased)</t>
  </si>
  <si>
    <t>Revaluation</t>
  </si>
  <si>
    <t>Additions- purchased</t>
  </si>
  <si>
    <t>Additions- internally generated</t>
  </si>
  <si>
    <t>Additions- donated</t>
  </si>
  <si>
    <t>Additions- government granted</t>
  </si>
  <si>
    <t>Internally generated</t>
  </si>
  <si>
    <t>Patents</t>
  </si>
  <si>
    <t>13 . Impairments</t>
  </si>
  <si>
    <t>Impairments arising from :</t>
  </si>
  <si>
    <t>Loss or damage from normal operations</t>
  </si>
  <si>
    <t xml:space="preserve">Abandonment in the course of construction </t>
  </si>
  <si>
    <t>Over specification of assets (Gold Plating)</t>
  </si>
  <si>
    <t>Loss as a result of a catastrophe</t>
  </si>
  <si>
    <t>Unforeseen obsolescence</t>
  </si>
  <si>
    <t>Changes in market price</t>
  </si>
  <si>
    <t>Others (specify)</t>
  </si>
  <si>
    <t>Drugs</t>
  </si>
  <si>
    <t>Consumables</t>
  </si>
  <si>
    <t>Energy</t>
  </si>
  <si>
    <t>Work in progress</t>
  </si>
  <si>
    <t>Of which held at realisable value</t>
  </si>
  <si>
    <t>14.2 Inventories recognised in expenses</t>
  </si>
  <si>
    <t>Inventories recognised as an expense in the period</t>
  </si>
  <si>
    <t>Write-down of inventories (including losses)</t>
  </si>
  <si>
    <t>Reversal of write-downs that reduced the expense</t>
  </si>
  <si>
    <t>15. Trade and other Receivables</t>
  </si>
  <si>
    <t>Current</t>
  </si>
  <si>
    <t>Welsh Health Boards</t>
  </si>
  <si>
    <t>Welsh NHS Trusts</t>
  </si>
  <si>
    <t>Non - Welsh Trusts</t>
  </si>
  <si>
    <t>Other NHS</t>
  </si>
  <si>
    <t>Welsh Risk Pool</t>
  </si>
  <si>
    <t>Capital debtors</t>
  </si>
  <si>
    <t>Other debtors</t>
  </si>
  <si>
    <t>Provision for irrecoverable debts</t>
  </si>
  <si>
    <t>Pension Prepayments</t>
  </si>
  <si>
    <t>Sub total</t>
  </si>
  <si>
    <t>Non-current</t>
  </si>
  <si>
    <t>Receivables past their due date but not impaired</t>
  </si>
  <si>
    <t>By up to three months</t>
  </si>
  <si>
    <t>By three to six months</t>
  </si>
  <si>
    <t>By more than six months</t>
  </si>
  <si>
    <t>Balance at 1 April</t>
  </si>
  <si>
    <t>Amount written off during the year</t>
  </si>
  <si>
    <t>(Increase) / decrease  in receivables impaired</t>
  </si>
  <si>
    <t>Balance at 31 March</t>
  </si>
  <si>
    <t>Non-NHS creditors</t>
  </si>
  <si>
    <t>Capital Creditors</t>
  </si>
  <si>
    <t>Overdraft</t>
  </si>
  <si>
    <t>Rentals due under operating leases</t>
  </si>
  <si>
    <t>Pensions: staff</t>
  </si>
  <si>
    <t>Accruals</t>
  </si>
  <si>
    <t>Other creditors</t>
  </si>
  <si>
    <t>Defence legal fees and other administration</t>
  </si>
  <si>
    <t>Pensions relating to former directors</t>
  </si>
  <si>
    <t>Pensions relating to other staff</t>
  </si>
  <si>
    <t>Restructuring</t>
  </si>
  <si>
    <t>Non Current</t>
  </si>
  <si>
    <t>Transfer between current and non-current</t>
  </si>
  <si>
    <t>Utilised during the year</t>
  </si>
  <si>
    <t>Reversed unused</t>
  </si>
  <si>
    <t>Unwinding of discount</t>
  </si>
  <si>
    <t>Expected timing of cash flows:</t>
  </si>
  <si>
    <t>Thereafter</t>
  </si>
  <si>
    <t>Net change in cash and cash equivalent balances</t>
  </si>
  <si>
    <t>Made up of:</t>
  </si>
  <si>
    <t>Current Investments</t>
  </si>
  <si>
    <t>Cash and cash equivalents as in Statement of Financial Position</t>
  </si>
  <si>
    <t>Bank overdraft - Commercial banks</t>
  </si>
  <si>
    <t>Cash and cash equivalents as in Statement of Cash Flows</t>
  </si>
  <si>
    <t>Financial assets</t>
  </si>
  <si>
    <t>Trade receivables</t>
  </si>
  <si>
    <t>Welsh Government</t>
  </si>
  <si>
    <t>Other Government Departments</t>
  </si>
  <si>
    <t>Revenue &amp; Customs</t>
  </si>
  <si>
    <t>Legal claims for alleged medical or employer negligence</t>
  </si>
  <si>
    <t>Doubtful debts</t>
  </si>
  <si>
    <t>Equal Pay costs</t>
  </si>
  <si>
    <t>Defence costs</t>
  </si>
  <si>
    <t xml:space="preserve">Other </t>
  </si>
  <si>
    <t>Total value of disputed claims</t>
  </si>
  <si>
    <t xml:space="preserve">Contracted capital commitments at 31 March </t>
  </si>
  <si>
    <t>Amounts payable under finance leases:</t>
  </si>
  <si>
    <t>Within one year</t>
  </si>
  <si>
    <t>After five years</t>
  </si>
  <si>
    <t>Less finance charges allocated to future periods</t>
  </si>
  <si>
    <t>Present value of minimum lease payments</t>
  </si>
  <si>
    <t>Included in:</t>
  </si>
  <si>
    <t xml:space="preserve">     Current borrowings</t>
  </si>
  <si>
    <t xml:space="preserve">     Non-current borrowings</t>
  </si>
  <si>
    <t>Amounts receivable under finance leases:</t>
  </si>
  <si>
    <t>Later than one year, not later than five years</t>
  </si>
  <si>
    <t>Later than five years</t>
  </si>
  <si>
    <t>The LHB is committed to the following annual charges</t>
  </si>
  <si>
    <t>Financial liabilities</t>
  </si>
  <si>
    <t>(Increase)/decrease in inventories</t>
  </si>
  <si>
    <t>(Increase)/decrease in trade and other receivables - current</t>
  </si>
  <si>
    <t>Other adjustments</t>
  </si>
  <si>
    <t>(Gains)/Loss on Disposal</t>
  </si>
  <si>
    <t>Release of PFI deferred credits</t>
  </si>
  <si>
    <t>Government Grant assets received credited to revenue but non-cash</t>
  </si>
  <si>
    <t>Non-cash movements in provisions</t>
  </si>
  <si>
    <t>year</t>
  </si>
  <si>
    <t>Net operating cost for the financial year</t>
  </si>
  <si>
    <t>Add: Losses on disposal of donated assets</t>
  </si>
  <si>
    <t>Less NBV of property, plant and equipment and intangible assets disposed</t>
  </si>
  <si>
    <t>Less capital grants received</t>
  </si>
  <si>
    <t>Less donations received</t>
  </si>
  <si>
    <t>3. Analysis of gross operating costs</t>
  </si>
  <si>
    <t>Prescribed drugs and appliances</t>
  </si>
  <si>
    <t>Specific projects funded by the Welsh Government</t>
  </si>
  <si>
    <t>Cash</t>
  </si>
  <si>
    <t>Non-cash</t>
  </si>
  <si>
    <t>limited</t>
  </si>
  <si>
    <t xml:space="preserve">Impairments &amp; reversals of financial assets </t>
  </si>
  <si>
    <t>Business Unit</t>
  </si>
  <si>
    <t>Permanent</t>
  </si>
  <si>
    <t>Staff on</t>
  </si>
  <si>
    <t>Agency</t>
  </si>
  <si>
    <t>Staff</t>
  </si>
  <si>
    <t>Inward</t>
  </si>
  <si>
    <t>Secondment</t>
  </si>
  <si>
    <t>Total future minimum lease payments</t>
  </si>
  <si>
    <t>Payable</t>
  </si>
  <si>
    <t>Receivable</t>
  </si>
  <si>
    <t>The Welsh Government requires that Health Boards pay all their trade creditors in accordance with the CBI prompt</t>
  </si>
  <si>
    <t>payment code and Government Accounting rules.  The Welsh Government has set as part of the Health Board financial</t>
  </si>
  <si>
    <t>targets a requirement to pay 95% of the number of non-NHS creditors within 30 days of delivery.</t>
  </si>
  <si>
    <t xml:space="preserve">Total bills paid </t>
  </si>
  <si>
    <t>£</t>
  </si>
  <si>
    <t xml:space="preserve">made under this legislation </t>
  </si>
  <si>
    <t>PFI Finance lease income</t>
  </si>
  <si>
    <t xml:space="preserve">  planned</t>
  </si>
  <si>
    <t xml:space="preserve">  contingent </t>
  </si>
  <si>
    <t>Change in fair value of financial assets at fair value through SoCNE</t>
  </si>
  <si>
    <t>Change in fair value of financial liabilities at fair value through SoCNE</t>
  </si>
  <si>
    <t>Interest on loans and overdrafts</t>
  </si>
  <si>
    <t>11.1   Property, plant and equipment</t>
  </si>
  <si>
    <t>Buildings,</t>
  </si>
  <si>
    <t>excluding</t>
  </si>
  <si>
    <t>construction &amp;</t>
  </si>
  <si>
    <t>Plant and</t>
  </si>
  <si>
    <t>Information</t>
  </si>
  <si>
    <t>Furniture</t>
  </si>
  <si>
    <t>dwellings</t>
  </si>
  <si>
    <t>machinery</t>
  </si>
  <si>
    <t>equipment</t>
  </si>
  <si>
    <t>technology</t>
  </si>
  <si>
    <t>&amp; fittings</t>
  </si>
  <si>
    <t>comprises :</t>
  </si>
  <si>
    <t>On-SoFP PFI contracts</t>
  </si>
  <si>
    <t>11.  Property, plant and equipment (continued)</t>
  </si>
  <si>
    <t>Buildings, including dwelling</t>
  </si>
  <si>
    <t>Other property, plant and equipment</t>
  </si>
  <si>
    <t>Software (internally generated)</t>
  </si>
  <si>
    <t>Licences and trademarks</t>
  </si>
  <si>
    <t>Development expenditure-internally generated</t>
  </si>
  <si>
    <t>Carbon Reduction Commitments</t>
  </si>
  <si>
    <t xml:space="preserve"> Total</t>
  </si>
  <si>
    <t xml:space="preserve">Impairment </t>
  </si>
  <si>
    <t>Impairment</t>
  </si>
  <si>
    <t>Property, plant</t>
  </si>
  <si>
    <t xml:space="preserve">Intangible </t>
  </si>
  <si>
    <t>&amp; equipment</t>
  </si>
  <si>
    <t>assets</t>
  </si>
  <si>
    <t>Total of all impairments</t>
  </si>
  <si>
    <t>Analysis of impairments charged to reserves in year :</t>
  </si>
  <si>
    <t>Charged to the Statement of Comprehensive Net Expenditure</t>
  </si>
  <si>
    <t>Charged to Revaluation Reserve</t>
  </si>
  <si>
    <t>14.1 Inventories</t>
  </si>
  <si>
    <t>Amount recovered during the year</t>
  </si>
  <si>
    <t>It is intended to pay all invoices within the 30 day period directed by the Welsh Government.</t>
  </si>
  <si>
    <t>Structured settlement cases transferred to Risk Pool</t>
  </si>
  <si>
    <t xml:space="preserve">Transfer of provisions to creditors </t>
  </si>
  <si>
    <t>Arising during the year</t>
  </si>
  <si>
    <t xml:space="preserve">Between </t>
  </si>
  <si>
    <t>Cash held at GBS</t>
  </si>
  <si>
    <t>Bank overdraft - GBS</t>
  </si>
  <si>
    <t xml:space="preserve">               Current</t>
  </si>
  <si>
    <t xml:space="preserve">              Non-current</t>
  </si>
  <si>
    <t>receivables</t>
  </si>
  <si>
    <t xml:space="preserve">payables </t>
  </si>
  <si>
    <t>Gross loss to the Exchequer</t>
  </si>
  <si>
    <t>Number of cases and associated amounts paid out or written-off during the financial year</t>
  </si>
  <si>
    <t xml:space="preserve">Amounts paid out during </t>
  </si>
  <si>
    <t xml:space="preserve">Approved to write-off </t>
  </si>
  <si>
    <t xml:space="preserve">Number </t>
  </si>
  <si>
    <t xml:space="preserve">£ </t>
  </si>
  <si>
    <t>Amounts</t>
  </si>
  <si>
    <t>Approved to</t>
  </si>
  <si>
    <t>paid out in</t>
  </si>
  <si>
    <t>Cumulative</t>
  </si>
  <si>
    <t>write-off</t>
  </si>
  <si>
    <t>amount</t>
  </si>
  <si>
    <t>in year</t>
  </si>
  <si>
    <t>All other cases</t>
  </si>
  <si>
    <t>Total cases</t>
  </si>
  <si>
    <t>Provisions have not been made in these accounts for the</t>
  </si>
  <si>
    <t>following amounts :</t>
  </si>
  <si>
    <t>Continuing Health Care costs</t>
  </si>
  <si>
    <t>Net contingent liability</t>
  </si>
  <si>
    <t>Buildings</t>
  </si>
  <si>
    <t>Total obligations for on-Statement of Financial Position PFI contracts due:</t>
  </si>
  <si>
    <t>PFI scheme expiry date:</t>
  </si>
  <si>
    <t xml:space="preserve">The estimated annual payments in future years will vary from those which the LHB is committed to make during </t>
  </si>
  <si>
    <t>the next year by the impact of movement in the Retail Prices Index.</t>
  </si>
  <si>
    <t>Imputed finance lease element of on SoFP PFI contracts</t>
  </si>
  <si>
    <t>Deferred Income brought forward</t>
  </si>
  <si>
    <t>Deferred Income Additions</t>
  </si>
  <si>
    <t>Transfer to / from current/non current deferred income</t>
  </si>
  <si>
    <t>Taxation and social security payable / refunds</t>
  </si>
  <si>
    <t>Refunds of taxation by HMRC</t>
  </si>
  <si>
    <t>VAT payable to HMRC</t>
  </si>
  <si>
    <t>Other taxes payable to HMRC</t>
  </si>
  <si>
    <t>NI contributions payable to HMRC</t>
  </si>
  <si>
    <t>Transfer to other NHS Wales body</t>
  </si>
  <si>
    <t>Bad debts recovered during year</t>
  </si>
  <si>
    <t>Receivables VAT</t>
  </si>
  <si>
    <t xml:space="preserve">Obligations under finance leases, HP contracts </t>
  </si>
  <si>
    <t>Released to SoCNE</t>
  </si>
  <si>
    <t>Total payments due within one year</t>
  </si>
  <si>
    <t>Total payments due between 1 and 5  years</t>
  </si>
  <si>
    <t>Total payments due thereafter</t>
  </si>
  <si>
    <t>Total future payments in relation to PFI contracts</t>
  </si>
  <si>
    <t>Total present value of obligations for on-SoFP PFI contracts</t>
  </si>
  <si>
    <t>Number of on SoFP PFI contracts</t>
  </si>
  <si>
    <t>Number of off SoFP  PFI contracts</t>
  </si>
  <si>
    <t>Number of PFI contracts</t>
  </si>
  <si>
    <t xml:space="preserve">Number of PFI contracts which individually have a total commitment  &gt; £500m </t>
  </si>
  <si>
    <t>PFI Contract</t>
  </si>
  <si>
    <t>Analysis of cases which exceed £300,000 and all other cases</t>
  </si>
  <si>
    <t>Cases exceeding £300,000</t>
  </si>
  <si>
    <t>Reversal of impairments</t>
  </si>
  <si>
    <t>Add reversal of impairment of assets held for sale</t>
  </si>
  <si>
    <t>On SoFP PFI</t>
  </si>
  <si>
    <t>Capital element</t>
  </si>
  <si>
    <t>Imputed interest</t>
  </si>
  <si>
    <t>Service charges</t>
  </si>
  <si>
    <r>
      <t>Commitments under off-SoFP PFI contracts</t>
    </r>
    <r>
      <rPr>
        <sz val="10"/>
        <rFont val="Arial"/>
        <family val="2"/>
      </rPr>
      <t xml:space="preserve">
</t>
    </r>
  </si>
  <si>
    <r>
      <t>Off-SoFP PFI contracts</t>
    </r>
    <r>
      <rPr>
        <sz val="10"/>
        <rFont val="Arial"/>
        <family val="2"/>
      </rPr>
      <t xml:space="preserve">
</t>
    </r>
  </si>
  <si>
    <t>Total estimated capital value of off-SoFP PFI contracts</t>
  </si>
  <si>
    <t>The total charged in the year to expenditure in respect of  PFI contracts</t>
  </si>
  <si>
    <t>Deferred Income:</t>
  </si>
  <si>
    <t>Transfers</t>
  </si>
  <si>
    <t>Gain/(loss) on disposal of assets held for sale</t>
  </si>
  <si>
    <t>Deferred Income :</t>
  </si>
  <si>
    <t>Transfers to/from LHBs</t>
  </si>
  <si>
    <t>Under the National Health Services Finance (Wales) Act 2014 the annual requirement to achieve balance</t>
  </si>
  <si>
    <t>aggregate expenditure does not exceed its aggregate approved limits.</t>
  </si>
  <si>
    <t>The Act came into effect from 1 April 2014 and under the Act the first assessment of the 3 year rolling</t>
  </si>
  <si>
    <t>WHSSC  / EASC</t>
  </si>
  <si>
    <t>Goods and services from WHSSC / EASC</t>
  </si>
  <si>
    <t xml:space="preserve">12. Intangible non-current assets </t>
  </si>
  <si>
    <t>IFRS 8 requires bodies to report information about each of its operating segments.</t>
  </si>
  <si>
    <t>Shares and equity type investments</t>
  </si>
  <si>
    <t>Deposits</t>
  </si>
  <si>
    <t>Loans</t>
  </si>
  <si>
    <t>Derivatives</t>
  </si>
  <si>
    <t>Available for sale at FV</t>
  </si>
  <si>
    <t>Held to maturity investments at amortised costs</t>
  </si>
  <si>
    <t>Additions</t>
  </si>
  <si>
    <t>Other (Specify)</t>
  </si>
  <si>
    <t xml:space="preserve"> </t>
  </si>
  <si>
    <t>Guarantees</t>
  </si>
  <si>
    <t>Indemnities</t>
  </si>
  <si>
    <t>At amortised cost</t>
  </si>
  <si>
    <t>Net movement in accrued employee benefits (untaken staff leave accrual included above)</t>
  </si>
  <si>
    <t xml:space="preserve">   - purchased</t>
  </si>
  <si>
    <t xml:space="preserve">  - donated </t>
  </si>
  <si>
    <t xml:space="preserve">   - government granted</t>
  </si>
  <si>
    <t xml:space="preserve">  - government granted</t>
  </si>
  <si>
    <t xml:space="preserve">   - donated </t>
  </si>
  <si>
    <t>Other accrued income</t>
  </si>
  <si>
    <t>Cash in hand</t>
  </si>
  <si>
    <t>Net operating costs for the year</t>
  </si>
  <si>
    <t>Less revenue consequences of bringing PFI schemes onto SoFP</t>
  </si>
  <si>
    <t>Revenue Resource Allocation</t>
  </si>
  <si>
    <t>Under /(over) spend against Allocation</t>
  </si>
  <si>
    <t>Charge against Capital Resource Allocation</t>
  </si>
  <si>
    <t>(Over) / Underspend against Capital Resource Allocation</t>
  </si>
  <si>
    <t>Payments on account</t>
  </si>
  <si>
    <t>Exit packages cost band (including any special payment element)</t>
  </si>
  <si>
    <t>Number of compulsory redundancies</t>
  </si>
  <si>
    <t>Number of other departures</t>
  </si>
  <si>
    <t>Total number of exit packages</t>
  </si>
  <si>
    <t>Number of departures where special payments have been made</t>
  </si>
  <si>
    <t>Whole numbers only</t>
  </si>
  <si>
    <t>less than £10,000</t>
  </si>
  <si>
    <t>more than £200,000</t>
  </si>
  <si>
    <t>Cost of compulsory redundancies</t>
  </si>
  <si>
    <t>Cost of other departures</t>
  </si>
  <si>
    <t>Total cost of exit packages</t>
  </si>
  <si>
    <t>Cost of special element included in exit packages</t>
  </si>
  <si>
    <t>£'s</t>
  </si>
  <si>
    <t>Financial Guarantees:</t>
  </si>
  <si>
    <t>Other:</t>
  </si>
  <si>
    <t>2.2 Capital Resource Performance</t>
  </si>
  <si>
    <t>2.1 Revenue Resource Performance</t>
  </si>
  <si>
    <t>Total operating expenses</t>
  </si>
  <si>
    <t>Capital Resource Allocation</t>
  </si>
  <si>
    <t>At fair value through SOCNE</t>
  </si>
  <si>
    <t>At fair value through SoCNE</t>
  </si>
  <si>
    <t>Derivatives at fair value through SoCNE</t>
  </si>
  <si>
    <t>Other prepayments</t>
  </si>
  <si>
    <t xml:space="preserve">PFI assets –deferred credits </t>
  </si>
  <si>
    <r>
      <t>Commercial banks</t>
    </r>
    <r>
      <rPr>
        <sz val="10"/>
        <color rgb="FFFF0000"/>
        <rFont val="Arial"/>
        <family val="2"/>
      </rPr>
      <t xml:space="preserve"> </t>
    </r>
  </si>
  <si>
    <t>Gross Investment in leases</t>
  </si>
  <si>
    <t xml:space="preserve">2.  Financial Duties Performance </t>
  </si>
  <si>
    <t>Less general ophthalmic services expenditure and other non-cash limited expenditure</t>
  </si>
  <si>
    <t>Service charges for On Statement of Financial Position PFI contracts (excl interest costs)</t>
  </si>
  <si>
    <t>Total expense for Off Statement of Financial Position PFI contracts</t>
  </si>
  <si>
    <t xml:space="preserve">payments on </t>
  </si>
  <si>
    <t>account</t>
  </si>
  <si>
    <t>Assets under</t>
  </si>
  <si>
    <t>payments on</t>
  </si>
  <si>
    <t>2.3 Duty to prepare a 3 year plan</t>
  </si>
  <si>
    <t>Increase/(decrease) in trade and other payables - current</t>
  </si>
  <si>
    <t>Contribution to Welsh Risk Pool</t>
  </si>
  <si>
    <t>Nursing, midwifery registered</t>
  </si>
  <si>
    <t>Professional, Scientific, and technical staff</t>
  </si>
  <si>
    <t>Additional Clinical Services</t>
  </si>
  <si>
    <t>Allied Health Professions</t>
  </si>
  <si>
    <t>Healthcare Scientists</t>
  </si>
  <si>
    <t>Estates and Ancilliary</t>
  </si>
  <si>
    <t>Students</t>
  </si>
  <si>
    <t xml:space="preserve">against Resource Limits has been replaced with a duty to ensure, in  a rolling 3 year period, that its </t>
  </si>
  <si>
    <t>33.  Operating segments</t>
  </si>
  <si>
    <t>34.  Other Information</t>
  </si>
  <si>
    <t>Please disclose the values of the following categories of remote contingent liabilities :</t>
  </si>
  <si>
    <t>Letters of Comfort</t>
  </si>
  <si>
    <t>Administrative, clerical and board members</t>
  </si>
  <si>
    <t xml:space="preserve">to </t>
  </si>
  <si>
    <t>2016-17</t>
  </si>
  <si>
    <t>In determining whether a debt is impaired consideration is given to the age of the debt and the results of</t>
  </si>
  <si>
    <t>Other NHS England bodies</t>
  </si>
  <si>
    <t>In year</t>
  </si>
  <si>
    <t>Number of operating leases expiring</t>
  </si>
  <si>
    <t>Land &amp; Buildings</t>
  </si>
  <si>
    <t>Vehicles</t>
  </si>
  <si>
    <t>Equipment</t>
  </si>
  <si>
    <t>Charged to the income statement (£000)</t>
  </si>
  <si>
    <t>Case type</t>
  </si>
  <si>
    <t>Net book value at 1 April 2017</t>
  </si>
  <si>
    <t xml:space="preserve">11.  Property, plant and equipment </t>
  </si>
  <si>
    <t xml:space="preserve">                  Annual financial performance</t>
  </si>
  <si>
    <t>On / Off- statement of financial position</t>
  </si>
  <si>
    <t>Additional disclosures re Intangible Assets</t>
  </si>
  <si>
    <t xml:space="preserve">Assets under </t>
  </si>
  <si>
    <t xml:space="preserve"> Total </t>
  </si>
  <si>
    <t xml:space="preserve">Cash Flows from financing activities </t>
  </si>
  <si>
    <r>
      <t xml:space="preserve">Less: </t>
    </r>
    <r>
      <rPr>
        <sz val="10"/>
        <rFont val="Arial"/>
        <family val="2"/>
      </rPr>
      <t>income received/due from Welsh Risk Pool</t>
    </r>
  </si>
  <si>
    <t>(Increase)/decrease in trade and other receivables - non-current</t>
  </si>
  <si>
    <t>Increase/(decrease) in trade and other payables - non-current</t>
  </si>
  <si>
    <t>Adjustment for accrual movements in fixed assets - creditors</t>
  </si>
  <si>
    <t>Adjustment for accrual movements in fixed assets - debtors</t>
  </si>
  <si>
    <t>actions taken to recover the debt, including reference to credit agencies.</t>
  </si>
  <si>
    <t>2017-18</t>
  </si>
  <si>
    <t>Changes in taxpayers' equity for 2017-18</t>
  </si>
  <si>
    <t>Balance at 1 April 2017</t>
  </si>
  <si>
    <t>Total recognised income and expense for 2017-18</t>
  </si>
  <si>
    <t>Balance at 31 March 2018</t>
  </si>
  <si>
    <t>6.  Other gains and losses</t>
  </si>
  <si>
    <t>7.  Finance costs</t>
  </si>
  <si>
    <t>10.  Public Sector Payment Policy - Measure of Compliance</t>
  </si>
  <si>
    <t>10.1  Prompt payment code - measure of compliance</t>
  </si>
  <si>
    <t>10.2  The Late Payment of Commercial Debts (Interest) Act 1998</t>
  </si>
  <si>
    <t>Cost or valuation at 1 April 2017</t>
  </si>
  <si>
    <t>At 31 March 2018</t>
  </si>
  <si>
    <t>Depreciation at 1 April 2017</t>
  </si>
  <si>
    <t>Net book value at  31 March 2018</t>
  </si>
  <si>
    <t>Net book value at 31 March 2018</t>
  </si>
  <si>
    <t>The net book value of land, buildings and dwellings at 31 March 2018 comprises :</t>
  </si>
  <si>
    <t>Balance brought forward 1 April 2017</t>
  </si>
  <si>
    <t>Balance carried forward 31 March 2018</t>
  </si>
  <si>
    <t>Gross cost at 31 March 2018</t>
  </si>
  <si>
    <t>Amortisation at 1 April 2017</t>
  </si>
  <si>
    <t>Amortisation at 31 March 2018</t>
  </si>
  <si>
    <t>Total at 31 March 2018</t>
  </si>
  <si>
    <t xml:space="preserve">                    2017-18</t>
  </si>
  <si>
    <t>At 1 April 2017</t>
  </si>
  <si>
    <t>to 31 March 2019</t>
  </si>
  <si>
    <t>31 March 2018</t>
  </si>
  <si>
    <t xml:space="preserve">Off-SoFP PFI contracts
</t>
  </si>
  <si>
    <t>8.  Operating leases</t>
  </si>
  <si>
    <t>9.  Employee benefits and staff numbers</t>
  </si>
  <si>
    <t>9.1  Employee costs</t>
  </si>
  <si>
    <t>9.2  Average number of employees</t>
  </si>
  <si>
    <t>9.3. Retirements due to ill-health</t>
  </si>
  <si>
    <t>9.4  Employee benefits</t>
  </si>
  <si>
    <t>9.5 Reporting of other compensation schemes - exit packages</t>
  </si>
  <si>
    <t>18. Trade and other payables</t>
  </si>
  <si>
    <t>19. Other financial liabilities</t>
  </si>
  <si>
    <t xml:space="preserve">20.  Provisions </t>
  </si>
  <si>
    <t>20.  Provisions (continued)</t>
  </si>
  <si>
    <t>21. Contingencies</t>
  </si>
  <si>
    <t>21.1 Contingent liabilities</t>
  </si>
  <si>
    <t>21.2 Remote Contingent liabilities</t>
  </si>
  <si>
    <t>21.3 Contingent assets</t>
  </si>
  <si>
    <t>22. Capital commitments</t>
  </si>
  <si>
    <t>23.  Losses and special payments</t>
  </si>
  <si>
    <t>24.1  Finance leases obligations (as lessee) continue</t>
  </si>
  <si>
    <t>24.2  Finance leases obligations (as lessor) continued</t>
  </si>
  <si>
    <t xml:space="preserve">24.  Finance leases </t>
  </si>
  <si>
    <t>24.1  Finance leases obligations (as lessee)</t>
  </si>
  <si>
    <t>25.   Private Finance Initiative contracts</t>
  </si>
  <si>
    <t>25.1   PFI schemes off-Statement of Financial Position</t>
  </si>
  <si>
    <t>25.2   PFI schemes on-Statement of Financial Position</t>
  </si>
  <si>
    <t>25.3    Charges to expenditure</t>
  </si>
  <si>
    <t xml:space="preserve">25.4 Number of PFI contracts
</t>
  </si>
  <si>
    <t>5.  Investment Revenue</t>
  </si>
  <si>
    <t>Investment Revenue</t>
  </si>
  <si>
    <t>16. Other Financial Assets</t>
  </si>
  <si>
    <t>17. Cash and cash equivalents</t>
  </si>
  <si>
    <t>27. Movements in working capital</t>
  </si>
  <si>
    <t>28. Other cash flow adjustments</t>
  </si>
  <si>
    <t>29.  Third Party assets</t>
  </si>
  <si>
    <t>30. Events after the Reporting Period</t>
  </si>
  <si>
    <t>31. Related Party Transactions</t>
  </si>
  <si>
    <t>32.  Pooled budgets</t>
  </si>
  <si>
    <t xml:space="preserve">Payments to </t>
  </si>
  <si>
    <t>Receipts from</t>
  </si>
  <si>
    <t>Amounts owed</t>
  </si>
  <si>
    <t>Amounts due</t>
  </si>
  <si>
    <t>related party</t>
  </si>
  <si>
    <t>to related party</t>
  </si>
  <si>
    <t>from related party</t>
  </si>
  <si>
    <t>Please explain what is included under the other heading</t>
  </si>
  <si>
    <t>Investment Income</t>
  </si>
  <si>
    <t>Welsh Assembly Government</t>
  </si>
  <si>
    <t>32. Financial Instuments</t>
  </si>
  <si>
    <t>Loans Receivables &amp; Deposits held to maturity at amortised cost</t>
  </si>
  <si>
    <t>Cash and Cash Equivalents</t>
  </si>
  <si>
    <t xml:space="preserve">Cash balances (GBS, commercial banks and in hand) </t>
  </si>
  <si>
    <t>Liquid deposits</t>
  </si>
  <si>
    <t>Receivables</t>
  </si>
  <si>
    <t>Trade and other receivables (net of impairment allowance)</t>
  </si>
  <si>
    <t>Accrued Income (must exclude prepayments)</t>
  </si>
  <si>
    <t>Interest receivable</t>
  </si>
  <si>
    <t>Other Financial Assets</t>
  </si>
  <si>
    <t>Deposits held to maturity</t>
  </si>
  <si>
    <t>Total at 31 March 2016</t>
  </si>
  <si>
    <t>At  fair value thro SoCNE</t>
  </si>
  <si>
    <t>Available for sale at fair value</t>
  </si>
  <si>
    <t>Carried at amortised cost</t>
  </si>
  <si>
    <t>Bank and Other Borrowings</t>
  </si>
  <si>
    <t>Bank overdraft and other borrowings</t>
  </si>
  <si>
    <t>Trade and Other Payables</t>
  </si>
  <si>
    <t>Trade and other payables</t>
  </si>
  <si>
    <t>PFI and lease obligations</t>
  </si>
  <si>
    <t>Interest payable</t>
  </si>
  <si>
    <t>Other Financial Liabilities</t>
  </si>
  <si>
    <t>Financial guarantees</t>
  </si>
  <si>
    <t>Depreciation at 1 April 2018</t>
  </si>
  <si>
    <t>Net book value at 1 April 2018</t>
  </si>
  <si>
    <t xml:space="preserve">Amounts included within finance costs (note 7) from claims </t>
  </si>
  <si>
    <t>Cwm Taf</t>
  </si>
  <si>
    <t>HB Activities</t>
  </si>
  <si>
    <t>CT activities</t>
  </si>
  <si>
    <t>Reversal of Impairments</t>
  </si>
  <si>
    <t xml:space="preserve">The Health Board did not receive any repayable brokerage during the year. </t>
  </si>
  <si>
    <t xml:space="preserve">The lease information below relates to lease agreements for buildings, vehicles and equipment.  </t>
  </si>
  <si>
    <t>There are no significant leasing arrangements that require further disclosure.</t>
  </si>
  <si>
    <t>There are no future sublease payments expected to be received</t>
  </si>
  <si>
    <t>The Local Health Board has no finance leases receivable as a lessor.</t>
  </si>
  <si>
    <t>The Local Health Board has no PFI Schemes off-statement of financial position</t>
  </si>
  <si>
    <t>Capital value of scheme included in Fixed Assets Note 11</t>
  </si>
  <si>
    <t>Staff Residences - Royal Glamorgan Hospital</t>
  </si>
  <si>
    <t>Contract start date:</t>
  </si>
  <si>
    <t>Contract end date:</t>
  </si>
  <si>
    <t>Scheme Description</t>
  </si>
  <si>
    <t>The Health Board entered into a project agreement with Charter Housing Association on the 9th October 1998.</t>
  </si>
  <si>
    <t>Combined Heat and Power Plant-Prince Charles Hospital</t>
  </si>
  <si>
    <t xml:space="preserve">25.5 The LHB has no Public Private Partnerships </t>
  </si>
  <si>
    <t>During the year none of the Board members or members of the key management staff or parties related to them has undertaken</t>
  </si>
  <si>
    <t>any material transactions with the Local Health Board.</t>
  </si>
  <si>
    <t xml:space="preserve">The Welsh Government is regarded as a related party. During the year Cwm Taf University Local Health Board has had a significant number of </t>
  </si>
  <si>
    <t xml:space="preserve">material transactions with the Welsh Government and with other entities for which the Welsh Government is regarded as the </t>
  </si>
  <si>
    <t>parent body namely,</t>
  </si>
  <si>
    <t>WHSSC (see below)</t>
  </si>
  <si>
    <t>NHS Trusts</t>
  </si>
  <si>
    <t>ABMU</t>
  </si>
  <si>
    <t>Aneurin Bevan</t>
  </si>
  <si>
    <t>Betsi Cadwaladwr</t>
  </si>
  <si>
    <t>Cardiff &amp; Vale</t>
  </si>
  <si>
    <t>Hywel Dda</t>
  </si>
  <si>
    <t>Powys</t>
  </si>
  <si>
    <t>The following impairment losses were incurred for assets brought into use during the year:</t>
  </si>
  <si>
    <t>Software and licences are allocated a useful life of five years</t>
  </si>
  <si>
    <t>Approved</t>
  </si>
  <si>
    <t xml:space="preserve">The Local Health Board was established on 1 October 2009 following the merger of Cwm Taf NHS Trust, </t>
  </si>
  <si>
    <t>Rhondda Cynon Taf Local Health Board and Merthyr Tydfil Local Health Board.</t>
  </si>
  <si>
    <t>The Welsh Health Specialised Services Committee (WHSSC) was established on 1 April 2010, responsible</t>
  </si>
  <si>
    <t>for the joint planning of specialised and tertiary services on behalf of Local Health Boards in Wales.</t>
  </si>
  <si>
    <t>The Committee is hosted by Cwm Taf University Local Health Board.</t>
  </si>
  <si>
    <t>The Emergency Ambulance Services Committee was established on 1 April 2014, responsible for</t>
  </si>
  <si>
    <t>planning and securing the provision of emergency ambulance services on behalf of Local Health Boards in Wales.</t>
  </si>
  <si>
    <t>for the year ended 31 March 2019</t>
  </si>
  <si>
    <t>2018-19</t>
  </si>
  <si>
    <t>Statement of Financial Position as at 31 March 2019</t>
  </si>
  <si>
    <t>For the year ended 31 March 2019</t>
  </si>
  <si>
    <t>Changes in taxpayers' equity for 2018-19</t>
  </si>
  <si>
    <t>Total recognised income and expense for 2018-19</t>
  </si>
  <si>
    <t>Balance at 31 March 2019</t>
  </si>
  <si>
    <t>Balance at 1 April 2018</t>
  </si>
  <si>
    <t>Statement of Cash Flows for year ended 31 March 2019</t>
  </si>
  <si>
    <t>Cash and cash equivalents (and bank overdrafts) at 1 April 2018</t>
  </si>
  <si>
    <t>Cash and cash equivalents (and bank overdrafts) at 31 March 2019</t>
  </si>
  <si>
    <t>2020-21</t>
  </si>
  <si>
    <t>2020-21.</t>
  </si>
  <si>
    <t>Cost or valuation at 1 April 2018</t>
  </si>
  <si>
    <t>At 31 March 2019</t>
  </si>
  <si>
    <t>Net book value at  31 March 2019</t>
  </si>
  <si>
    <t>Net book value at 31 March 2019</t>
  </si>
  <si>
    <t>The net book value of land, buildings and dwellings at 31 March 2019 comprises :</t>
  </si>
  <si>
    <t>Balance brought forward 1 April 2018</t>
  </si>
  <si>
    <t>Balance carried forward 31 March 2019</t>
  </si>
  <si>
    <t>Gross cost at 31 March 2019</t>
  </si>
  <si>
    <t>Amortisation at 1 April 2018</t>
  </si>
  <si>
    <t>Amortisation at 31 March 2019</t>
  </si>
  <si>
    <t>Total at 31 March 2019</t>
  </si>
  <si>
    <t xml:space="preserve">                    2018-19</t>
  </si>
  <si>
    <t>At 1 April 2018</t>
  </si>
  <si>
    <t>to 31 March 2020</t>
  </si>
  <si>
    <t>1 April 2020</t>
  </si>
  <si>
    <t>31 March 2024</t>
  </si>
  <si>
    <t>period to 31 March 2019</t>
  </si>
  <si>
    <t>31 March 2019</t>
  </si>
  <si>
    <r>
      <t>Injury Cost Recovery (ICR) Scheme income is subject to a provision for impairment of</t>
    </r>
    <r>
      <rPr>
        <b/>
        <sz val="10"/>
        <color rgb="FF0000FF"/>
        <rFont val="Arial"/>
        <family val="2"/>
      </rPr>
      <t xml:space="preserve"> 21.89%</t>
    </r>
    <r>
      <rPr>
        <sz val="10"/>
        <color rgb="FF0000FF"/>
        <rFont val="Arial"/>
        <family val="2"/>
      </rPr>
      <t xml:space="preserve"> re personal injury claims</t>
    </r>
  </si>
  <si>
    <t>For the year ended 31 March 2018</t>
  </si>
  <si>
    <t>Goods and services from Health Education and Improvement Wales (HEIW)</t>
  </si>
  <si>
    <t>Health Education and Improvement Wales (HEIW)</t>
  </si>
  <si>
    <t>Velindre University NHS Trust</t>
  </si>
  <si>
    <t xml:space="preserve">Public Health Wales NHS Trust </t>
  </si>
  <si>
    <t>Welsh Ambulance Services Trust</t>
  </si>
  <si>
    <t>Cwm Taf LHB has met its financial duty to break-even against its Capital Resource Limit over the 3 years 2016-17 to 2018-19.</t>
  </si>
  <si>
    <t>Welsh Health Specialised Services Committee (WHSSC)/Emergency Ambulance Services Committee (EASC)</t>
  </si>
  <si>
    <t>NHS Wales Shared Services Partnership (NWSSP)</t>
  </si>
  <si>
    <t>Balance as at 31 March 2018</t>
  </si>
  <si>
    <t>Balance at 31 March 2017</t>
  </si>
  <si>
    <t>Adjustment for Implementation of IFRS 9</t>
  </si>
  <si>
    <t>34.  Other Information (continued)</t>
  </si>
  <si>
    <t>Chief Executive  and Accountable Officer          …………………………………………………………..</t>
  </si>
  <si>
    <t>Amounts (recovered) in the event of claims being successful</t>
  </si>
  <si>
    <t xml:space="preserve">The staff residences scheme covers the design, build, financing and operation of staff accommodation on the Royal Glamorgan Hospital site. </t>
  </si>
  <si>
    <t>The Minister for Health and Social Services approval status</t>
  </si>
  <si>
    <t>CWM TAF LOCAL HEALTH BOARD ANNUAL ACCOUNTS 2018-19</t>
  </si>
  <si>
    <t>Expected Credit Losses (ECL) / Provision for impairment of receivables</t>
  </si>
  <si>
    <t>CWM TAF LOCAL HEALTH BOARD</t>
  </si>
  <si>
    <t>These accounts are a consolidation of the Health Board and WHSSC activities, with the balances relating</t>
  </si>
  <si>
    <t>to Cwm Taf Health Board only separately disclosed where appropriate.</t>
  </si>
  <si>
    <t>financial duty took place at the end of 2016-17.</t>
  </si>
  <si>
    <t xml:space="preserve">In addition, the Local Health Board has had a number of material transactions with other Government Departments and other central </t>
  </si>
  <si>
    <t>and local Government bodies.  Most of these transactions have been with:</t>
  </si>
  <si>
    <t>Rhondda Cynon Taf County Borough Council</t>
  </si>
  <si>
    <t>Merthyr Tydfil County Borough Council</t>
  </si>
  <si>
    <t>A number of the LHB's Board members have interests in related parties as follows:</t>
  </si>
  <si>
    <t>Name</t>
  </si>
  <si>
    <t>Details</t>
  </si>
  <si>
    <t>Interests</t>
  </si>
  <si>
    <t>Mrs Allison Williams</t>
  </si>
  <si>
    <t>Chief Executive</t>
  </si>
  <si>
    <t>Spouse is employee of Welsh Ambulance Services Trust</t>
  </si>
  <si>
    <t>Mr Robert Williams</t>
  </si>
  <si>
    <t>Board Secretary</t>
  </si>
  <si>
    <t>Spouse is employee of Cwm Taf University Local Health Board</t>
  </si>
  <si>
    <t>Vice Chair</t>
  </si>
  <si>
    <t>Mrs Maria Thomas</t>
  </si>
  <si>
    <t>Macmillan Cancer Support Merthyr Tydfil</t>
  </si>
  <si>
    <t>Dr Kelechi Nnoaham</t>
  </si>
  <si>
    <t>Director of Public Health</t>
  </si>
  <si>
    <t>Mrs Jayne Sadgrove</t>
  </si>
  <si>
    <t>Independent member</t>
  </si>
  <si>
    <t>Mr Mel Jehu</t>
  </si>
  <si>
    <t>Dr Christopher Turner</t>
  </si>
  <si>
    <t>Independent Governor Cardiff Metropolitan University</t>
  </si>
  <si>
    <t>Mrs Gaynor Jones</t>
  </si>
  <si>
    <t>Chair Royal College of Nursing Welsh Board</t>
  </si>
  <si>
    <t>Mrs Clare Llewellyn</t>
  </si>
  <si>
    <t>Associate Board Member</t>
  </si>
  <si>
    <t>Total value of transactions with these related parties:</t>
  </si>
  <si>
    <t>Agored Cymru</t>
  </si>
  <si>
    <t>Cancer Aid Merthyr Tydfil</t>
  </si>
  <si>
    <t>Cardiff Metropolitan University</t>
  </si>
  <si>
    <t>Cardiff University</t>
  </si>
  <si>
    <t>Merthyr and Valleys MIND</t>
  </si>
  <si>
    <t>Safer Merthyr Tydfil</t>
  </si>
  <si>
    <t>See note 2 on page 22 for details of performance against Revenue and Capital allocations.</t>
  </si>
  <si>
    <t>The notes on pages 8 to 66 form part of these accounts</t>
  </si>
  <si>
    <t>The financial statements on pages 2 to 7 were approved by the Board on 30 May 2019 and signed on its behalf by:</t>
  </si>
  <si>
    <t>Date: 30th May 2019</t>
  </si>
  <si>
    <t>Cwm Taf LHB has met its financial duty to break-even against its Revenue Resource Limit over the 3 years 2016-17 to 2018-19.</t>
  </si>
  <si>
    <t xml:space="preserve">(31 March 2018, £nil).  This has been excluded from the Cash and Cash equivalents figure reported in the Accounts.  </t>
  </si>
  <si>
    <t xml:space="preserve">The LHB held £9,038 cash at bank and in hand at 31 March 2019 (31 March 2018, £16,425) which relates to monies held </t>
  </si>
  <si>
    <t>by the LHB on behalf of patients.  Cash held in Patient's Investment Accounts amounted to £nil at 31 March 2019</t>
  </si>
  <si>
    <t>The following information segments the results of Cwm Taf Local Health Board by:</t>
  </si>
  <si>
    <t>- Healthcare activities</t>
  </si>
  <si>
    <t>- Welsh Health Specialised Services Committee (WHSSC)</t>
  </si>
  <si>
    <t>- Emergency Ambulance Services Joint Committee (EASC)</t>
  </si>
  <si>
    <t>Operating Costs 2017-18</t>
  </si>
  <si>
    <t>Healthcare</t>
  </si>
  <si>
    <t>WHSSC</t>
  </si>
  <si>
    <t>EASC</t>
  </si>
  <si>
    <t>Inter-segment</t>
  </si>
  <si>
    <t>Cwm Taf LHB</t>
  </si>
  <si>
    <t>activities</t>
  </si>
  <si>
    <t>transactions</t>
  </si>
  <si>
    <t>Expenditure on primary healthcare services</t>
  </si>
  <si>
    <t>Expenditure on hospital and community health services</t>
  </si>
  <si>
    <t>Net Assets 2017-18</t>
  </si>
  <si>
    <t>Operating Costs 2018-19</t>
  </si>
  <si>
    <t>Net Assets 2018-19</t>
  </si>
  <si>
    <t>The LHB has also received revenue payments from Cwm Taf NHS Charitable Funds totalling £0.138m (£0.235m in 2017-18)</t>
  </si>
  <si>
    <t xml:space="preserve">and capital contributions totalling £0.054m (£0.013m in 2017-18). The Trustees for which are also members of the Board.  </t>
  </si>
  <si>
    <t>Staff residences, Royal Glamorgan Hospital</t>
  </si>
  <si>
    <t>Combined heat and power plant, Prince Charles Hospital</t>
  </si>
  <si>
    <t>On</t>
  </si>
  <si>
    <t>1) Assets totalling £3.115m were purchased with donated funds:</t>
  </si>
  <si>
    <t>RGH Palliative Care Unit</t>
  </si>
  <si>
    <t xml:space="preserve">Automated Pharmacy Cabinets </t>
  </si>
  <si>
    <t>2) Assets are restated to current value annually, using indicies provided by the District</t>
  </si>
  <si>
    <t>Valuer via Welsh Government.  At five yearly intervals an independent professional</t>
  </si>
  <si>
    <t>valuation is undertaken of land and buildings.</t>
  </si>
  <si>
    <t>The last valuation was carried out as at 1st April 2017.</t>
  </si>
  <si>
    <t>The valuation was carried out by the Valuation Office Agency</t>
  </si>
  <si>
    <t>The basis of the valuation for specialised operational assets where there is not market-</t>
  </si>
  <si>
    <t xml:space="preserve">based evidence is fair value, estimated using a depreciated replacement cost approach, </t>
  </si>
  <si>
    <t>subject to the assumption of continuing use.  For non-specialised operational assets</t>
  </si>
  <si>
    <t>existing use value is used.</t>
  </si>
  <si>
    <t>3) During 2018/19 the following impairments arose:</t>
  </si>
  <si>
    <t>Total Impairments</t>
  </si>
  <si>
    <t>The impairments arose as a result of bringing the assets into use.</t>
  </si>
  <si>
    <t>4) IFRS 13 Fair value measurement</t>
  </si>
  <si>
    <t>No assets currently meet the criteria for valuation under IFRS13</t>
  </si>
  <si>
    <t>In year, £0.329m of intangible assets were acquired relating to software licences.</t>
  </si>
  <si>
    <t>National Imaging Academy (NIAD)</t>
  </si>
  <si>
    <t xml:space="preserve">PCH Neonatal </t>
  </si>
  <si>
    <t>PCH Ground and First Floor Refurbishment - Phase 1A</t>
  </si>
  <si>
    <t>Reversal of impairments as a result of indexation on assets previously impaired</t>
  </si>
  <si>
    <t>09/10/1998</t>
  </si>
  <si>
    <t>21/09/2028</t>
  </si>
  <si>
    <t>01/04/2004</t>
  </si>
  <si>
    <t>31/03/2029</t>
  </si>
  <si>
    <t>Imaging equipment</t>
  </si>
  <si>
    <t>Artificial Intelligence (AI) research equipment</t>
  </si>
  <si>
    <t>Interactive therapy &amp; activities package</t>
  </si>
  <si>
    <t>Ysbyty George Thomas Dementia Hub</t>
  </si>
  <si>
    <t>Personal injury includes £1,694k (2017-18 £53k) in respect of permanent injury benefits.</t>
  </si>
  <si>
    <t>Clinical Redress arising during the year was £602k (2017-18 £213k)</t>
  </si>
  <si>
    <t>03RRSPI0020</t>
  </si>
  <si>
    <t>05RRSMN0039</t>
  </si>
  <si>
    <t>07RRSMN0006</t>
  </si>
  <si>
    <t>08RVEMN0013</t>
  </si>
  <si>
    <t>09RVEMN0017</t>
  </si>
  <si>
    <t>10RYLMN0030</t>
  </si>
  <si>
    <t>10RYLMN0092</t>
  </si>
  <si>
    <t>11RYLMN0068</t>
  </si>
  <si>
    <t>12RYLMN0004</t>
  </si>
  <si>
    <t>12RYLMN0031</t>
  </si>
  <si>
    <t>12RYLMN0075</t>
  </si>
  <si>
    <t>12RYLMN0100</t>
  </si>
  <si>
    <t>13RYLMN0080</t>
  </si>
  <si>
    <t>13RYLMN0131</t>
  </si>
  <si>
    <t>14RYLMN0010</t>
  </si>
  <si>
    <t>14RYLMN0062</t>
  </si>
  <si>
    <t>14RYLMN0127</t>
  </si>
  <si>
    <t>14RYLMN0133</t>
  </si>
  <si>
    <t>14RYLMN0200</t>
  </si>
  <si>
    <t>14RYLMN0208</t>
  </si>
  <si>
    <t>14RYLPI0055</t>
  </si>
  <si>
    <t>15RYLMN0010</t>
  </si>
  <si>
    <t>15RYLMN0018</t>
  </si>
  <si>
    <t>16RYLMN0078</t>
  </si>
  <si>
    <t>16RYLMN0170</t>
  </si>
  <si>
    <t>17RYLMN0185</t>
  </si>
  <si>
    <t>Personal Injury</t>
  </si>
  <si>
    <t>Clinical Negligence</t>
  </si>
  <si>
    <t>2017/18 - Bad Debt Provision</t>
  </si>
  <si>
    <t>IFRS 9 Impact</t>
  </si>
  <si>
    <t>Change In Provision</t>
  </si>
  <si>
    <t>Specific</t>
  </si>
  <si>
    <t>General</t>
  </si>
  <si>
    <t>The LHB Integrated Medium Term Plan was approved in 2017-18.</t>
  </si>
  <si>
    <r>
      <t>The LHB has therefore me</t>
    </r>
    <r>
      <rPr>
        <b/>
        <sz val="10"/>
        <rFont val="Arial"/>
        <family val="2"/>
      </rPr>
      <t>t</t>
    </r>
    <r>
      <rPr>
        <sz val="10"/>
        <rFont val="Arial"/>
        <family val="2"/>
      </rPr>
      <t xml:space="preserve"> its statutory duty to have an approved financial plan for the period 2018-19 to</t>
    </r>
  </si>
  <si>
    <t>Order of St Johns</t>
  </si>
  <si>
    <t>Police Crime Panel South Wales Police</t>
  </si>
  <si>
    <t>RCT Citizens Advice</t>
  </si>
  <si>
    <t>Royal College of Nursing Trade Union Committee</t>
  </si>
  <si>
    <t>Mrs Gwenan Roberts</t>
  </si>
  <si>
    <t>Interim Board Secretary</t>
  </si>
  <si>
    <t>Executive Member Macmillan Cancer Support Merthyr Tydfil</t>
  </si>
  <si>
    <t>Trustee Safer Merthyr Tydfil</t>
  </si>
  <si>
    <t>Member of St Johns</t>
  </si>
  <si>
    <t>Councillor Keiron Montague</t>
  </si>
  <si>
    <t>Trustee Merthyr and Valleys MIND</t>
  </si>
  <si>
    <t>Member of staff Cardiff University</t>
  </si>
  <si>
    <t>Independent Member Police Crime Panel South Wales Police</t>
  </si>
  <si>
    <t>Trustee Cancer Aid Merthyr Tydfil</t>
  </si>
  <si>
    <t>Chair RCTCBC Standards Committee</t>
  </si>
  <si>
    <t>Trustee on Board Safer Merthyr Tydfil</t>
  </si>
  <si>
    <t>Senior Professional Fellow (honorary) Cardiff University</t>
  </si>
  <si>
    <t>Interim Chair of EASC</t>
  </si>
  <si>
    <t>Member Royal College of Nursing Trade Union Committee</t>
  </si>
  <si>
    <t>Mrs Dilys Jouvenat</t>
  </si>
  <si>
    <t>Chair RCT Citizens Advice</t>
  </si>
  <si>
    <t xml:space="preserve">Mrs Nicola Milligan </t>
  </si>
  <si>
    <t>Member RCN Welsh Board</t>
  </si>
  <si>
    <t>Associate trainer and external quality assurer for Agored Cymru</t>
  </si>
  <si>
    <t xml:space="preserve">Welsh Health Specialised Services and Emergency Ambulance Services </t>
  </si>
  <si>
    <t>Each LHB will be required to make available to the Joint Committees the level of funds outlined in the annual plan.</t>
  </si>
  <si>
    <t>Income                             ( Note 4 )</t>
  </si>
  <si>
    <t>Expenditure                           ( Note 3.2 )</t>
  </si>
  <si>
    <t>Debtor                      ( Note 15)</t>
  </si>
  <si>
    <t>Creditor                           ( Note 18 )</t>
  </si>
  <si>
    <t>£000's</t>
  </si>
  <si>
    <t>Cardiff and Vale LHB</t>
  </si>
  <si>
    <t>Aneurin Bevan  LHB</t>
  </si>
  <si>
    <t>Betsi Cadwalladr LHB</t>
  </si>
  <si>
    <t>Abertawe Bro Morgannwg LHB</t>
  </si>
  <si>
    <t>Cwm Taf UHB</t>
  </si>
  <si>
    <t>Hywel Dda LHB</t>
  </si>
  <si>
    <t>Powys Teaching HB</t>
  </si>
  <si>
    <t>Public Health Wales NHS Trust</t>
  </si>
  <si>
    <t>Velindre NHS Trust</t>
  </si>
  <si>
    <t>Welsh Ambulance Services NHS Trust</t>
  </si>
  <si>
    <t>Members of the Joint Committees for 2018/2019</t>
  </si>
  <si>
    <t>LHB Chief Executives have voting rights on the committee while Trust Chief Executives are associate members only</t>
  </si>
  <si>
    <t>During 2018/2019 WHSSC and EASC have entered into material transactions with the organisations represented as listed above</t>
  </si>
  <si>
    <t>Mrs Judith Paget</t>
  </si>
  <si>
    <t>Member</t>
  </si>
  <si>
    <t>Chief Executive Aneurin Bevan UHB</t>
  </si>
  <si>
    <t>Mrs Carol Shillabeer</t>
  </si>
  <si>
    <t>Chief Executive Powys Teaching HB</t>
  </si>
  <si>
    <t>Mr Gary Doherty</t>
  </si>
  <si>
    <t>Chief Executive Betsi Cadwalladr UHB</t>
  </si>
  <si>
    <t>Chief Executive Cwm Taf UHB</t>
  </si>
  <si>
    <t>Mr Len Richards</t>
  </si>
  <si>
    <t>Chief Executive Cardiff and Vale UHB</t>
  </si>
  <si>
    <t>Mr Steve Moore</t>
  </si>
  <si>
    <t>Chief Executive Hywel Dda UHB</t>
  </si>
  <si>
    <t>Mrs Tracy Myhill</t>
  </si>
  <si>
    <t>Chief Executive Abertawe Bro Morgannwg UHB</t>
  </si>
  <si>
    <t>The following are Associate Members of the Joint Committees and therefore have no voting rights on the Joint Committee</t>
  </si>
  <si>
    <t xml:space="preserve">Dr Tracey Cooper </t>
  </si>
  <si>
    <t>Associate Member</t>
  </si>
  <si>
    <t>Chief Executive Public Health Wales NHS Trust ( WHSSC &amp; EASC )</t>
  </si>
  <si>
    <t>Mr Steve Ham</t>
  </si>
  <si>
    <t xml:space="preserve">Chief Executive Velindre NHS Trust ( WHSSC only ) </t>
  </si>
  <si>
    <t>Mrs Patsy Roseblade</t>
  </si>
  <si>
    <t>to Oct 2018</t>
  </si>
  <si>
    <t xml:space="preserve">Interim Chief Executive, Welsh Ambulance Services NHS Trust ( EASC only )  </t>
  </si>
  <si>
    <t>from Oct 2018</t>
  </si>
  <si>
    <t xml:space="preserve">Chief Executive, Welsh Ambulance Services NHS Trust ( EASC only )  </t>
  </si>
  <si>
    <t xml:space="preserve">Prof John Williams </t>
  </si>
  <si>
    <t>Independent Member</t>
  </si>
  <si>
    <t xml:space="preserve">Chair of the Wales Renal Clincial Network ( WHSSC only ) </t>
  </si>
  <si>
    <t>Mr Charles Janczewski</t>
  </si>
  <si>
    <t xml:space="preserve">Chair of the Quality and Patient Safety Committee ( WHSSC only ) </t>
  </si>
  <si>
    <t>Members With a Declared Interest</t>
  </si>
  <si>
    <t xml:space="preserve">Prof Vivienne Harpwood </t>
  </si>
  <si>
    <t>Chair</t>
  </si>
  <si>
    <t xml:space="preserve">Chair, Powys Teaching HB ( WHSSC only ) </t>
  </si>
  <si>
    <t xml:space="preserve">Independent Board Member, Cardiff and Vale UHB ( WHSSC only ) </t>
  </si>
  <si>
    <t xml:space="preserve">Mrs Lyn Meadows </t>
  </si>
  <si>
    <t xml:space="preserve">Independent Board Member, Betsi Cadwalladr UHB ( WHSSC only ) </t>
  </si>
  <si>
    <t>Mr Chris Turner</t>
  </si>
  <si>
    <t>Independent Member and Chair of EASC</t>
  </si>
  <si>
    <t xml:space="preserve">Independent Board Member, Cwm Taf UHB ( WHSSC only &amp; EASC ) </t>
  </si>
  <si>
    <t>Apart from the transactions listed above, no Member or Associate Member of the Joint Committees</t>
  </si>
  <si>
    <t>has declared an interest in any other party that transacts with either WHSSC or EASC.</t>
  </si>
  <si>
    <t>Cwm Taf University Health Board</t>
  </si>
  <si>
    <t>32.  Pooled budgets(cont)</t>
  </si>
  <si>
    <t>Net (gain) / loss on revaluation of property, plant and equipment</t>
  </si>
  <si>
    <t>Net (gain) / loss on revaluation of intangibles</t>
  </si>
  <si>
    <t>Net (gain) / loss on revaluation of available for sale financial assets</t>
  </si>
  <si>
    <t>Included within Note 3.1 General Medical Services are staff costs of £7.167m (2017-18 £6.748m).</t>
  </si>
  <si>
    <t>WHSSC and EASC are sub-committees of each of the 7 Local Health Boards in Wales. Therefore, any related transaction would form part of each LHB's statutory</t>
  </si>
  <si>
    <t>financial statements. Whilst the committees have executive teams these are not executive directors and they are employed by Cwm Taf UHB as the host organisation.</t>
  </si>
  <si>
    <t xml:space="preserve">During 2018/2019, the Joint Committees adopted a risk sharing approach which is applied to all financial transactions. In accordance with the Standing Orders, </t>
  </si>
  <si>
    <t>the Joint Committees must agree a total budget to plan and secure the relevant services delegated to them. The Joint Committees must also agree the appropriate</t>
  </si>
  <si>
    <t>contribution of funding required from each LHB.</t>
  </si>
  <si>
    <r>
      <rPr>
        <sz val="10"/>
        <rFont val="Wingdings"/>
        <charset val="2"/>
      </rPr>
      <t></t>
    </r>
    <r>
      <rPr>
        <sz val="10"/>
        <rFont val="Arial"/>
        <family val="2"/>
      </rPr>
      <t>The plan will include the risk sharing income received from each LHB during 2018/2019 as per Note 4,</t>
    </r>
  </si>
  <si>
    <r>
      <rPr>
        <sz val="10"/>
        <rFont val="Wingdings"/>
        <charset val="2"/>
      </rPr>
      <t></t>
    </r>
    <r>
      <rPr>
        <sz val="10"/>
        <rFont val="Arial"/>
        <family val="2"/>
      </rPr>
      <t>Expenditure incurred by WHSSC and EASC with providers of tertiary and specialist services is as per Note 3.2 and analysed in the Segmental Analysis in Note 33.</t>
    </r>
  </si>
  <si>
    <r>
      <rPr>
        <sz val="10"/>
        <rFont val="Wingdings"/>
        <charset val="2"/>
      </rPr>
      <t></t>
    </r>
    <r>
      <rPr>
        <sz val="10"/>
        <rFont val="Arial"/>
        <family val="2"/>
      </rPr>
      <t xml:space="preserve">Running costs, staffing and admin expenditure incurred with other NHS Wales organisations has been extracted from Note 3.3 but does not encompass the total </t>
    </r>
  </si>
  <si>
    <t>of all running costs, the majority of which are transactions with organisations outside NHS Wales or are staff costs.</t>
  </si>
  <si>
    <r>
      <rPr>
        <sz val="10"/>
        <rFont val="Wingdings"/>
        <charset val="2"/>
      </rPr>
      <t></t>
    </r>
    <r>
      <rPr>
        <sz val="10"/>
        <rFont val="Arial"/>
        <family val="2"/>
      </rPr>
      <t>Velindre and The Welsh Abmulance Service are included as providers only, as both are merely associate members of the Committees and do not have voting rights.</t>
    </r>
  </si>
  <si>
    <t>Running costs                           ( Note 3.3 )</t>
  </si>
  <si>
    <t>Mr Jason Killens</t>
  </si>
  <si>
    <t>31. Related Party Transactions (cont.)</t>
  </si>
  <si>
    <t>Director of Welsh Wound Innovation Ltd</t>
  </si>
  <si>
    <t>Trustee of Voluntary Action Merthyr Tydfil</t>
  </si>
  <si>
    <t>Councillor Robert Smith</t>
  </si>
  <si>
    <t>Councillor of Rhondda Cynon Taf County Borough Council</t>
  </si>
  <si>
    <t>Spouse is employee of Abertawe Bro Morgannwg University Health Board</t>
  </si>
  <si>
    <t>Valley Kids</t>
  </si>
  <si>
    <t>Freelance  internal verifier for Valley Kids</t>
  </si>
  <si>
    <t>Voluntary Action Merthyr Tydfil</t>
  </si>
  <si>
    <t>Welsh Wound Innovation Ltd</t>
  </si>
  <si>
    <t>Vice Chair of the Royal British Legion</t>
  </si>
  <si>
    <t>British Legion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</si>
</sst>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6" formatCode="&quot;£&quot;#,##0;[Red]\-&quot;£&quot;#,##0"/>
    <numFmt numFmtId="43" formatCode="_-* #,##0.00_-;\-* #,##0.00_-;_-* &quot;-&quot;??_-;_-@_-"/>
    <numFmt numFmtId="164" formatCode="#,##0_);\(#,##0\)"/>
    <numFmt numFmtId="165" formatCode="#,##0_);[Red]\(#,##0\)"/>
    <numFmt numFmtId="166" formatCode="#,##0;\(#,##0\)"/>
    <numFmt numFmtId="167" formatCode="#,##0;[Red]\(#,##0\)"/>
    <numFmt numFmtId="168" formatCode="#,##0;[Red]\(#,##0\)\ "/>
    <numFmt numFmtId="169" formatCode="#,##0.0;[Red]\(#,##0.0\)\ "/>
    <numFmt numFmtId="170" formatCode="0.0%"/>
    <numFmt numFmtId="171" formatCode="#,##0.0_);\(#,##0.0\)"/>
    <numFmt numFmtId="172" formatCode="_-* #,##0_-;\-* #,##0_-;_-* &quot;-&quot;??_-;_-@_-"/>
    <numFmt numFmtId="173" formatCode="mmm\-yyyy"/>
    <numFmt numFmtId="174" formatCode="&quot;£&quot;000"/>
    <numFmt numFmtId="175" formatCode="#,##0_ ;[Red]\-#,##0\ "/>
    <numFmt numFmtId="176" formatCode="_(&quot;$&quot;* #,##0_);_(&quot;$&quot;* \(#,##0\);_(&quot;$&quot;* &quot;-&quot;_);_(@_)"/>
    <numFmt numFmtId="177" formatCode="_(&quot;$&quot;* #,##0.00_);_(&quot;$&quot;* \(#,##0.00\);_(&quot;$&quot;* &quot;-&quot;??_);_(@_)"/>
    <numFmt numFmtId="178" formatCode="_(* #,##0.00_);_(* \(#,##0.00\);_(* &quot;-&quot;??_);_(@_)"/>
    <numFmt numFmtId="179" formatCode="#,##0;[Red]#,##0"/>
    <numFmt numFmtId="180" formatCode="#,##0_ ;\-#,##0\ "/>
  </numFmts>
  <fonts count="144"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2"/>
      <name val="Arial"/>
      <family val="2"/>
    </font>
    <font>
      <sz val="10"/>
      <name val="Arial"/>
      <family val="2"/>
    </font>
    <font>
      <b/>
      <sz val="10"/>
      <name val="Arial"/>
      <family val="2"/>
    </font>
    <font>
      <b/>
      <sz val="12"/>
      <name val="Arial"/>
      <family val="2"/>
    </font>
    <font>
      <sz val="10"/>
      <color indexed="12"/>
      <name val="Arial"/>
      <family val="2"/>
    </font>
    <font>
      <b/>
      <sz val="8"/>
      <name val="Arial"/>
      <family val="2"/>
    </font>
    <font>
      <b/>
      <sz val="14"/>
      <name val="Arial"/>
      <family val="2"/>
    </font>
    <font>
      <sz val="10"/>
      <name val="Arial"/>
      <family val="2"/>
    </font>
    <font>
      <b/>
      <i/>
      <sz val="10"/>
      <name val="Arial"/>
      <family val="2"/>
    </font>
    <font>
      <b/>
      <sz val="10"/>
      <color indexed="12"/>
      <name val="Arial"/>
      <family val="2"/>
    </font>
    <font>
      <b/>
      <sz val="12"/>
      <name val="Century Gothic"/>
      <family val="2"/>
    </font>
    <font>
      <sz val="12"/>
      <name val="Century Gothic"/>
      <family val="2"/>
    </font>
    <font>
      <sz val="10"/>
      <name val="Century Gothic"/>
      <family val="2"/>
    </font>
    <font>
      <sz val="12"/>
      <name val="Arial"/>
      <family val="2"/>
    </font>
    <font>
      <sz val="10"/>
      <color indexed="12"/>
      <name val="Arial"/>
      <family val="2"/>
    </font>
    <font>
      <b/>
      <u/>
      <sz val="10"/>
      <name val="Arial"/>
      <family val="2"/>
    </font>
    <font>
      <sz val="8"/>
      <name val="Arial"/>
      <family val="2"/>
    </font>
    <font>
      <i/>
      <sz val="10"/>
      <name val="Arial"/>
      <family val="2"/>
    </font>
    <font>
      <i/>
      <sz val="10"/>
      <name val="Arial"/>
      <family val="2"/>
    </font>
    <font>
      <b/>
      <sz val="10"/>
      <color indexed="8"/>
      <name val="Arial"/>
      <family val="2"/>
    </font>
    <font>
      <sz val="10"/>
      <color indexed="8"/>
      <name val="Arial"/>
      <family val="2"/>
    </font>
    <font>
      <sz val="12"/>
      <color indexed="12"/>
      <name val="Arial"/>
      <family val="2"/>
    </font>
    <font>
      <b/>
      <sz val="9"/>
      <name val="Arial"/>
      <family val="2"/>
    </font>
    <font>
      <sz val="9"/>
      <name val="Arial"/>
      <family val="2"/>
    </font>
    <font>
      <i/>
      <sz val="10"/>
      <color indexed="12"/>
      <name val="Arial"/>
      <family val="2"/>
    </font>
    <font>
      <sz val="11"/>
      <name val="Arial"/>
      <family val="2"/>
    </font>
    <font>
      <b/>
      <sz val="11"/>
      <name val="Arial"/>
      <family val="2"/>
    </font>
    <font>
      <b/>
      <i/>
      <sz val="12"/>
      <name val="Arial"/>
      <family val="2"/>
    </font>
    <font>
      <sz val="7"/>
      <name val="Arial"/>
      <family val="2"/>
    </font>
    <font>
      <b/>
      <sz val="7"/>
      <name val="Arial"/>
      <family val="2"/>
    </font>
    <font>
      <sz val="10"/>
      <color indexed="56"/>
      <name val="Arial"/>
      <family val="2"/>
    </font>
    <font>
      <sz val="11"/>
      <name val="Times New Roman"/>
      <family val="1"/>
    </font>
    <font>
      <sz val="8"/>
      <name val="Arial"/>
      <family val="2"/>
    </font>
    <font>
      <sz val="8"/>
      <color indexed="12"/>
      <name val="Arial"/>
      <family val="2"/>
    </font>
    <font>
      <sz val="9.5"/>
      <name val="Arial"/>
      <family val="2"/>
    </font>
    <font>
      <sz val="12"/>
      <color indexed="56"/>
      <name val="Arial"/>
      <family val="2"/>
    </font>
    <font>
      <b/>
      <sz val="10"/>
      <color indexed="56"/>
      <name val="Arial"/>
      <family val="2"/>
    </font>
    <font>
      <sz val="10"/>
      <name val="Times New Roman"/>
      <family val="1"/>
    </font>
    <font>
      <b/>
      <vertAlign val="superscript"/>
      <sz val="10"/>
      <name val="Arial"/>
      <family val="2"/>
    </font>
    <font>
      <i/>
      <sz val="8"/>
      <name val="Arial"/>
      <family val="2"/>
    </font>
    <font>
      <sz val="10"/>
      <color rgb="FF000000"/>
      <name val="Arial"/>
      <family val="2"/>
    </font>
    <font>
      <b/>
      <sz val="12"/>
      <color rgb="FF000000"/>
      <name val="Arial"/>
      <family val="2"/>
    </font>
    <font>
      <sz val="12"/>
      <color rgb="FFFF0000"/>
      <name val="Arial"/>
      <family val="2"/>
    </font>
    <font>
      <sz val="10"/>
      <color rgb="FFFF0000"/>
      <name val="Arial"/>
      <family val="2"/>
    </font>
    <font>
      <sz val="10"/>
      <color rgb="FF0000FF"/>
      <name val="Arial"/>
      <family val="2"/>
    </font>
    <font>
      <b/>
      <sz val="10"/>
      <color theme="1"/>
      <name val="Arial"/>
      <family val="2"/>
    </font>
    <font>
      <b/>
      <sz val="12"/>
      <color theme="1"/>
      <name val="Arial"/>
      <family val="2"/>
    </font>
    <font>
      <b/>
      <i/>
      <sz val="12"/>
      <color theme="1"/>
      <name val="Arial"/>
      <family val="2"/>
    </font>
    <font>
      <sz val="10"/>
      <color theme="1"/>
      <name val="Arial"/>
      <family val="2"/>
    </font>
    <font>
      <b/>
      <sz val="10"/>
      <color rgb="FF0000FF"/>
      <name val="Arial"/>
      <family val="2"/>
    </font>
    <font>
      <sz val="11"/>
      <color theme="1"/>
      <name val="Calibri"/>
      <family val="2"/>
    </font>
    <font>
      <b/>
      <i/>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i/>
      <sz val="12"/>
      <color rgb="FF7F7F7F"/>
      <name val="Arial"/>
      <family val="2"/>
    </font>
    <font>
      <sz val="12"/>
      <color theme="0"/>
      <name val="Arial"/>
      <family val="2"/>
    </font>
    <font>
      <sz val="11"/>
      <color indexed="8"/>
      <name val="Calibri"/>
      <family val="2"/>
    </font>
    <font>
      <b/>
      <sz val="11"/>
      <color theme="1"/>
      <name val="Calibri"/>
      <family val="2"/>
      <scheme val="minor"/>
    </font>
    <font>
      <sz val="11"/>
      <color theme="1"/>
      <name val="Calibri"/>
      <family val="2"/>
      <scheme val="minor"/>
    </font>
    <font>
      <sz val="12"/>
      <color indexed="8"/>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sz val="12"/>
      <color rgb="FF0000FF"/>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u/>
      <sz val="10"/>
      <color indexed="12"/>
      <name val="Times New Roman"/>
      <family val="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22"/>
      <color indexed="8"/>
      <name val="Verdana"/>
      <family val="2"/>
    </font>
    <font>
      <b/>
      <sz val="11"/>
      <color indexed="10"/>
      <name val="Calibri"/>
      <family val="2"/>
      <scheme val="minor"/>
    </font>
    <font>
      <b/>
      <sz val="15"/>
      <color indexed="62"/>
      <name val="Calibri"/>
      <family val="2"/>
      <scheme val="minor"/>
    </font>
    <font>
      <b/>
      <sz val="13"/>
      <color indexed="62"/>
      <name val="Calibri"/>
      <family val="2"/>
      <scheme val="minor"/>
    </font>
    <font>
      <b/>
      <sz val="11"/>
      <color indexed="62"/>
      <name val="Calibri"/>
      <family val="2"/>
      <scheme val="minor"/>
    </font>
    <font>
      <sz val="11"/>
      <color indexed="10"/>
      <name val="Calibri"/>
      <family val="2"/>
      <scheme val="minor"/>
    </font>
    <font>
      <sz val="11"/>
      <color indexed="19"/>
      <name val="Calibri"/>
      <family val="2"/>
      <scheme val="minor"/>
    </font>
    <font>
      <b/>
      <sz val="18"/>
      <color indexed="62"/>
      <name val="Cambria"/>
      <family val="2"/>
      <scheme val="major"/>
    </font>
    <font>
      <sz val="10"/>
      <name val="Arial"/>
      <family val="2"/>
    </font>
    <font>
      <i/>
      <sz val="10"/>
      <color rgb="FF0000FF"/>
      <name val="Arial"/>
      <family val="2"/>
    </font>
    <font>
      <b/>
      <sz val="12"/>
      <color rgb="FF0000FF"/>
      <name val="Arial"/>
      <family val="2"/>
    </font>
    <font>
      <sz val="11"/>
      <color theme="1"/>
      <name val="Arial"/>
      <family val="2"/>
    </font>
    <font>
      <b/>
      <i/>
      <sz val="10"/>
      <color rgb="FF0000FF"/>
      <name val="Arial"/>
      <family val="2"/>
    </font>
    <font>
      <sz val="11"/>
      <color rgb="FF0000FF"/>
      <name val="Calibri"/>
      <family val="2"/>
      <scheme val="minor"/>
    </font>
    <font>
      <sz val="12"/>
      <color rgb="FF0000FF"/>
      <name val="Century Gothic"/>
      <family val="2"/>
    </font>
    <font>
      <sz val="11"/>
      <name val="Calibri"/>
      <family val="2"/>
      <scheme val="minor"/>
    </font>
    <font>
      <b/>
      <u/>
      <sz val="10"/>
      <color indexed="12"/>
      <name val="Arial"/>
      <family val="2"/>
    </font>
    <font>
      <sz val="20"/>
      <name val="Arial"/>
      <family val="2"/>
    </font>
    <font>
      <sz val="10"/>
      <color indexed="8"/>
      <name val="Times New Roman"/>
      <family val="1"/>
    </font>
    <font>
      <b/>
      <sz val="8"/>
      <color rgb="FF000000"/>
      <name val="Calibri"/>
      <family val="2"/>
    </font>
    <font>
      <sz val="8"/>
      <color rgb="FF000000"/>
      <name val="Calibri"/>
      <family val="2"/>
    </font>
    <font>
      <sz val="9"/>
      <color rgb="FF000000"/>
      <name val="Arial"/>
      <family val="2"/>
    </font>
    <font>
      <sz val="12"/>
      <color rgb="FF000000"/>
      <name val="Arial"/>
      <family val="2"/>
    </font>
    <font>
      <sz val="9"/>
      <color rgb="FF0000FF"/>
      <name val="Arial"/>
      <family val="2"/>
    </font>
    <font>
      <b/>
      <sz val="11"/>
      <color theme="1"/>
      <name val="Arial"/>
      <family val="2"/>
    </font>
    <font>
      <sz val="10"/>
      <name val="Wingdings"/>
      <charset val="2"/>
    </font>
  </fonts>
  <fills count="61">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6"/>
      </patternFill>
    </fill>
    <fill>
      <patternFill patternType="solid">
        <fgColor indexed="9"/>
        <bgColor indexed="64"/>
      </patternFill>
    </fill>
    <fill>
      <patternFill patternType="solid">
        <fgColor indexed="43"/>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indexed="44"/>
        <bgColor indexed="64"/>
      </patternFill>
    </fill>
    <fill>
      <patternFill patternType="solid">
        <fgColor theme="0"/>
        <bgColor indexed="64"/>
      </patternFill>
    </fill>
  </fills>
  <borders count="71">
    <border>
      <left/>
      <right/>
      <top/>
      <bottom/>
      <diagonal/>
    </border>
    <border>
      <left/>
      <right/>
      <top/>
      <bottom style="thin">
        <color indexed="64"/>
      </bottom>
      <diagonal/>
    </border>
    <border>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style="thin">
        <color indexed="8"/>
      </top>
      <bottom style="medium">
        <color indexed="64"/>
      </bottom>
      <diagonal/>
    </border>
    <border>
      <left/>
      <right/>
      <top/>
      <bottom style="medium">
        <color indexed="8"/>
      </bottom>
      <diagonal/>
    </border>
    <border>
      <left/>
      <right/>
      <top style="medium">
        <color indexed="64"/>
      </top>
      <bottom style="medium">
        <color indexed="64"/>
      </bottom>
      <diagonal/>
    </border>
    <border>
      <left/>
      <right/>
      <top style="medium">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right/>
      <top style="thin">
        <color auto="1"/>
      </top>
      <bottom style="medium">
        <color auto="1"/>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56"/>
      </top>
      <bottom style="double">
        <color indexed="56"/>
      </bottom>
      <diagonal/>
    </border>
    <border>
      <left/>
      <right/>
      <top style="thin">
        <color indexed="62"/>
      </top>
      <bottom style="double">
        <color indexed="62"/>
      </bottom>
      <diagonal/>
    </border>
    <border>
      <left/>
      <right/>
      <top style="thin">
        <color indexed="8"/>
      </top>
      <bottom/>
      <diagonal/>
    </border>
    <border>
      <left/>
      <right/>
      <top style="thin">
        <color auto="1"/>
      </top>
      <bottom/>
      <diagonal/>
    </border>
    <border>
      <left/>
      <right/>
      <top style="thin">
        <color auto="1"/>
      </top>
      <bottom style="medium">
        <color auto="1"/>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6139">
    <xf numFmtId="0" fontId="0" fillId="0" borderId="0"/>
    <xf numFmtId="43" fontId="11" fillId="0" borderId="0" applyFont="0" applyFill="0" applyBorder="0" applyAlignment="0" applyProtection="0"/>
    <xf numFmtId="0" fontId="12" fillId="0" borderId="0"/>
    <xf numFmtId="0" fontId="25" fillId="0" borderId="0"/>
    <xf numFmtId="0" fontId="28" fillId="0" borderId="0"/>
    <xf numFmtId="166" fontId="49" fillId="0" borderId="0"/>
    <xf numFmtId="0" fontId="12" fillId="0" borderId="0"/>
    <xf numFmtId="0" fontId="13" fillId="0" borderId="0"/>
    <xf numFmtId="0" fontId="12" fillId="0" borderId="0"/>
    <xf numFmtId="0" fontId="12" fillId="0" borderId="0"/>
    <xf numFmtId="0" fontId="13" fillId="0" borderId="0"/>
    <xf numFmtId="0" fontId="11" fillId="0" borderId="0"/>
    <xf numFmtId="43" fontId="11" fillId="0" borderId="0" applyFont="0" applyFill="0" applyBorder="0" applyAlignment="0" applyProtection="0"/>
    <xf numFmtId="0" fontId="13" fillId="0" borderId="0"/>
    <xf numFmtId="43" fontId="13" fillId="0" borderId="0" applyFont="0" applyFill="0" applyBorder="0" applyAlignment="0" applyProtection="0"/>
    <xf numFmtId="49" fontId="28" fillId="0" borderId="1" applyBorder="0">
      <alignment horizontal="center" vertical="center" wrapText="1"/>
    </xf>
    <xf numFmtId="0" fontId="12" fillId="0" borderId="0"/>
    <xf numFmtId="0" fontId="12" fillId="0" borderId="0"/>
    <xf numFmtId="0" fontId="11" fillId="0" borderId="0"/>
    <xf numFmtId="0" fontId="11" fillId="0" borderId="0"/>
    <xf numFmtId="9" fontId="13" fillId="0" borderId="0" applyFont="0" applyFill="0" applyBorder="0" applyAlignment="0" applyProtection="0"/>
    <xf numFmtId="0" fontId="7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78" fillId="35" borderId="0" applyNumberFormat="0" applyBorder="0" applyAlignment="0" applyProtection="0"/>
    <xf numFmtId="0" fontId="11" fillId="12" borderId="0" applyNumberFormat="0" applyBorder="0" applyAlignment="0" applyProtection="0"/>
    <xf numFmtId="0" fontId="80" fillId="12" borderId="0" applyNumberFormat="0" applyBorder="0" applyAlignment="0" applyProtection="0"/>
    <xf numFmtId="0" fontId="81" fillId="35" borderId="0" applyNumberFormat="0" applyBorder="0" applyAlignment="0" applyProtection="0"/>
    <xf numFmtId="0" fontId="11" fillId="12" borderId="0" applyNumberFormat="0" applyBorder="0" applyAlignment="0" applyProtection="0"/>
    <xf numFmtId="0" fontId="80" fillId="12" borderId="0" applyNumberFormat="0" applyBorder="0" applyAlignment="0" applyProtection="0"/>
    <xf numFmtId="0" fontId="81" fillId="35" borderId="0" applyNumberFormat="0" applyBorder="0" applyAlignment="0" applyProtection="0"/>
    <xf numFmtId="0" fontId="11" fillId="12" borderId="0" applyNumberFormat="0" applyBorder="0" applyAlignment="0" applyProtection="0"/>
    <xf numFmtId="0" fontId="80" fillId="12" borderId="0" applyNumberFormat="0" applyBorder="0" applyAlignment="0" applyProtection="0"/>
    <xf numFmtId="0" fontId="81" fillId="35" borderId="0" applyNumberFormat="0" applyBorder="0" applyAlignment="0" applyProtection="0"/>
    <xf numFmtId="0" fontId="11" fillId="12" borderId="0" applyNumberFormat="0" applyBorder="0" applyAlignment="0" applyProtection="0"/>
    <xf numFmtId="0" fontId="80" fillId="12" borderId="0" applyNumberFormat="0" applyBorder="0" applyAlignment="0" applyProtection="0"/>
    <xf numFmtId="0" fontId="81" fillId="35"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78" fillId="35"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78" fillId="36" borderId="0" applyNumberFormat="0" applyBorder="0" applyAlignment="0" applyProtection="0"/>
    <xf numFmtId="0" fontId="11" fillId="16" borderId="0" applyNumberFormat="0" applyBorder="0" applyAlignment="0" applyProtection="0"/>
    <xf numFmtId="0" fontId="80" fillId="16" borderId="0" applyNumberFormat="0" applyBorder="0" applyAlignment="0" applyProtection="0"/>
    <xf numFmtId="0" fontId="81" fillId="36" borderId="0" applyNumberFormat="0" applyBorder="0" applyAlignment="0" applyProtection="0"/>
    <xf numFmtId="0" fontId="11" fillId="16" borderId="0" applyNumberFormat="0" applyBorder="0" applyAlignment="0" applyProtection="0"/>
    <xf numFmtId="0" fontId="80" fillId="16" borderId="0" applyNumberFormat="0" applyBorder="0" applyAlignment="0" applyProtection="0"/>
    <xf numFmtId="0" fontId="81" fillId="36" borderId="0" applyNumberFormat="0" applyBorder="0" applyAlignment="0" applyProtection="0"/>
    <xf numFmtId="0" fontId="11" fillId="16" borderId="0" applyNumberFormat="0" applyBorder="0" applyAlignment="0" applyProtection="0"/>
    <xf numFmtId="0" fontId="80" fillId="16" borderId="0" applyNumberFormat="0" applyBorder="0" applyAlignment="0" applyProtection="0"/>
    <xf numFmtId="0" fontId="81" fillId="36" borderId="0" applyNumberFormat="0" applyBorder="0" applyAlignment="0" applyProtection="0"/>
    <xf numFmtId="0" fontId="11" fillId="16" borderId="0" applyNumberFormat="0" applyBorder="0" applyAlignment="0" applyProtection="0"/>
    <xf numFmtId="0" fontId="80" fillId="16" borderId="0" applyNumberFormat="0" applyBorder="0" applyAlignment="0" applyProtection="0"/>
    <xf numFmtId="0" fontId="81" fillId="3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78" fillId="36" borderId="0" applyNumberFormat="0" applyBorder="0" applyAlignment="0" applyProtection="0"/>
    <xf numFmtId="0" fontId="80" fillId="16" borderId="0" applyNumberFormat="0" applyBorder="0" applyAlignment="0" applyProtection="0"/>
    <xf numFmtId="0" fontId="80" fillId="16"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78" fillId="37" borderId="0" applyNumberFormat="0" applyBorder="0" applyAlignment="0" applyProtection="0"/>
    <xf numFmtId="0" fontId="11" fillId="20" borderId="0" applyNumberFormat="0" applyBorder="0" applyAlignment="0" applyProtection="0"/>
    <xf numFmtId="0" fontId="80" fillId="20" borderId="0" applyNumberFormat="0" applyBorder="0" applyAlignment="0" applyProtection="0"/>
    <xf numFmtId="0" fontId="81" fillId="37" borderId="0" applyNumberFormat="0" applyBorder="0" applyAlignment="0" applyProtection="0"/>
    <xf numFmtId="0" fontId="11" fillId="20" borderId="0" applyNumberFormat="0" applyBorder="0" applyAlignment="0" applyProtection="0"/>
    <xf numFmtId="0" fontId="80" fillId="20" borderId="0" applyNumberFormat="0" applyBorder="0" applyAlignment="0" applyProtection="0"/>
    <xf numFmtId="0" fontId="81" fillId="37" borderId="0" applyNumberFormat="0" applyBorder="0" applyAlignment="0" applyProtection="0"/>
    <xf numFmtId="0" fontId="11" fillId="20" borderId="0" applyNumberFormat="0" applyBorder="0" applyAlignment="0" applyProtection="0"/>
    <xf numFmtId="0" fontId="80" fillId="20" borderId="0" applyNumberFormat="0" applyBorder="0" applyAlignment="0" applyProtection="0"/>
    <xf numFmtId="0" fontId="81" fillId="37" borderId="0" applyNumberFormat="0" applyBorder="0" applyAlignment="0" applyProtection="0"/>
    <xf numFmtId="0" fontId="11" fillId="20" borderId="0" applyNumberFormat="0" applyBorder="0" applyAlignment="0" applyProtection="0"/>
    <xf numFmtId="0" fontId="80" fillId="20" borderId="0" applyNumberFormat="0" applyBorder="0" applyAlignment="0" applyProtection="0"/>
    <xf numFmtId="0" fontId="81" fillId="37"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78" fillId="37" borderId="0" applyNumberFormat="0" applyBorder="0" applyAlignment="0" applyProtection="0"/>
    <xf numFmtId="0" fontId="80" fillId="20" borderId="0" applyNumberFormat="0" applyBorder="0" applyAlignment="0" applyProtection="0"/>
    <xf numFmtId="0" fontId="80" fillId="20"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78" fillId="38" borderId="0" applyNumberFormat="0" applyBorder="0" applyAlignment="0" applyProtection="0"/>
    <xf numFmtId="0" fontId="11" fillId="24" borderId="0" applyNumberFormat="0" applyBorder="0" applyAlignment="0" applyProtection="0"/>
    <xf numFmtId="0" fontId="80" fillId="24" borderId="0" applyNumberFormat="0" applyBorder="0" applyAlignment="0" applyProtection="0"/>
    <xf numFmtId="0" fontId="81" fillId="38" borderId="0" applyNumberFormat="0" applyBorder="0" applyAlignment="0" applyProtection="0"/>
    <xf numFmtId="0" fontId="11" fillId="24" borderId="0" applyNumberFormat="0" applyBorder="0" applyAlignment="0" applyProtection="0"/>
    <xf numFmtId="0" fontId="80" fillId="24" borderId="0" applyNumberFormat="0" applyBorder="0" applyAlignment="0" applyProtection="0"/>
    <xf numFmtId="0" fontId="81" fillId="38" borderId="0" applyNumberFormat="0" applyBorder="0" applyAlignment="0" applyProtection="0"/>
    <xf numFmtId="0" fontId="11" fillId="24" borderId="0" applyNumberFormat="0" applyBorder="0" applyAlignment="0" applyProtection="0"/>
    <xf numFmtId="0" fontId="80" fillId="24" borderId="0" applyNumberFormat="0" applyBorder="0" applyAlignment="0" applyProtection="0"/>
    <xf numFmtId="0" fontId="81" fillId="38" borderId="0" applyNumberFormat="0" applyBorder="0" applyAlignment="0" applyProtection="0"/>
    <xf numFmtId="0" fontId="11" fillId="24" borderId="0" applyNumberFormat="0" applyBorder="0" applyAlignment="0" applyProtection="0"/>
    <xf numFmtId="0" fontId="80" fillId="24" borderId="0" applyNumberFormat="0" applyBorder="0" applyAlignment="0" applyProtection="0"/>
    <xf numFmtId="0" fontId="81" fillId="38"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78" fillId="38" borderId="0" applyNumberFormat="0" applyBorder="0" applyAlignment="0" applyProtection="0"/>
    <xf numFmtId="0" fontId="80" fillId="24" borderId="0" applyNumberFormat="0" applyBorder="0" applyAlignment="0" applyProtection="0"/>
    <xf numFmtId="0" fontId="80" fillId="24"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78" fillId="39" borderId="0" applyNumberFormat="0" applyBorder="0" applyAlignment="0" applyProtection="0"/>
    <xf numFmtId="0" fontId="11" fillId="28" borderId="0" applyNumberFormat="0" applyBorder="0" applyAlignment="0" applyProtection="0"/>
    <xf numFmtId="0" fontId="80" fillId="28" borderId="0" applyNumberFormat="0" applyBorder="0" applyAlignment="0" applyProtection="0"/>
    <xf numFmtId="0" fontId="81" fillId="39" borderId="0" applyNumberFormat="0" applyBorder="0" applyAlignment="0" applyProtection="0"/>
    <xf numFmtId="0" fontId="11" fillId="28" borderId="0" applyNumberFormat="0" applyBorder="0" applyAlignment="0" applyProtection="0"/>
    <xf numFmtId="0" fontId="80" fillId="28" borderId="0" applyNumberFormat="0" applyBorder="0" applyAlignment="0" applyProtection="0"/>
    <xf numFmtId="0" fontId="81" fillId="39" borderId="0" applyNumberFormat="0" applyBorder="0" applyAlignment="0" applyProtection="0"/>
    <xf numFmtId="0" fontId="11" fillId="28" borderId="0" applyNumberFormat="0" applyBorder="0" applyAlignment="0" applyProtection="0"/>
    <xf numFmtId="0" fontId="80" fillId="28" borderId="0" applyNumberFormat="0" applyBorder="0" applyAlignment="0" applyProtection="0"/>
    <xf numFmtId="0" fontId="81" fillId="39" borderId="0" applyNumberFormat="0" applyBorder="0" applyAlignment="0" applyProtection="0"/>
    <xf numFmtId="0" fontId="11" fillId="28" borderId="0" applyNumberFormat="0" applyBorder="0" applyAlignment="0" applyProtection="0"/>
    <xf numFmtId="0" fontId="80" fillId="28" borderId="0" applyNumberFormat="0" applyBorder="0" applyAlignment="0" applyProtection="0"/>
    <xf numFmtId="0" fontId="81" fillId="39"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78" fillId="39" borderId="0" applyNumberFormat="0" applyBorder="0" applyAlignment="0" applyProtection="0"/>
    <xf numFmtId="0" fontId="80" fillId="28" borderId="0" applyNumberFormat="0" applyBorder="0" applyAlignment="0" applyProtection="0"/>
    <xf numFmtId="0" fontId="80" fillId="28"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78" fillId="40" borderId="0" applyNumberFormat="0" applyBorder="0" applyAlignment="0" applyProtection="0"/>
    <xf numFmtId="0" fontId="11" fillId="32" borderId="0" applyNumberFormat="0" applyBorder="0" applyAlignment="0" applyProtection="0"/>
    <xf numFmtId="0" fontId="80" fillId="32" borderId="0" applyNumberFormat="0" applyBorder="0" applyAlignment="0" applyProtection="0"/>
    <xf numFmtId="0" fontId="81" fillId="40" borderId="0" applyNumberFormat="0" applyBorder="0" applyAlignment="0" applyProtection="0"/>
    <xf numFmtId="0" fontId="11" fillId="32" borderId="0" applyNumberFormat="0" applyBorder="0" applyAlignment="0" applyProtection="0"/>
    <xf numFmtId="0" fontId="80" fillId="32" borderId="0" applyNumberFormat="0" applyBorder="0" applyAlignment="0" applyProtection="0"/>
    <xf numFmtId="0" fontId="81" fillId="40" borderId="0" applyNumberFormat="0" applyBorder="0" applyAlignment="0" applyProtection="0"/>
    <xf numFmtId="0" fontId="11" fillId="32" borderId="0" applyNumberFormat="0" applyBorder="0" applyAlignment="0" applyProtection="0"/>
    <xf numFmtId="0" fontId="80" fillId="32" borderId="0" applyNumberFormat="0" applyBorder="0" applyAlignment="0" applyProtection="0"/>
    <xf numFmtId="0" fontId="81" fillId="40" borderId="0" applyNumberFormat="0" applyBorder="0" applyAlignment="0" applyProtection="0"/>
    <xf numFmtId="0" fontId="11" fillId="32" borderId="0" applyNumberFormat="0" applyBorder="0" applyAlignment="0" applyProtection="0"/>
    <xf numFmtId="0" fontId="80" fillId="32" borderId="0" applyNumberFormat="0" applyBorder="0" applyAlignment="0" applyProtection="0"/>
    <xf numFmtId="0" fontId="81" fillId="40"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78" fillId="40" borderId="0" applyNumberFormat="0" applyBorder="0" applyAlignment="0" applyProtection="0"/>
    <xf numFmtId="0" fontId="80" fillId="32" borderId="0" applyNumberFormat="0" applyBorder="0" applyAlignment="0" applyProtection="0"/>
    <xf numFmtId="0" fontId="80" fillId="32"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78" fillId="41" borderId="0" applyNumberFormat="0" applyBorder="0" applyAlignment="0" applyProtection="0"/>
    <xf numFmtId="0" fontId="11" fillId="13" borderId="0" applyNumberFormat="0" applyBorder="0" applyAlignment="0" applyProtection="0"/>
    <xf numFmtId="0" fontId="80" fillId="13" borderId="0" applyNumberFormat="0" applyBorder="0" applyAlignment="0" applyProtection="0"/>
    <xf numFmtId="0" fontId="81" fillId="41" borderId="0" applyNumberFormat="0" applyBorder="0" applyAlignment="0" applyProtection="0"/>
    <xf numFmtId="0" fontId="11" fillId="13" borderId="0" applyNumberFormat="0" applyBorder="0" applyAlignment="0" applyProtection="0"/>
    <xf numFmtId="0" fontId="80" fillId="13" borderId="0" applyNumberFormat="0" applyBorder="0" applyAlignment="0" applyProtection="0"/>
    <xf numFmtId="0" fontId="81" fillId="41" borderId="0" applyNumberFormat="0" applyBorder="0" applyAlignment="0" applyProtection="0"/>
    <xf numFmtId="0" fontId="11" fillId="13" borderId="0" applyNumberFormat="0" applyBorder="0" applyAlignment="0" applyProtection="0"/>
    <xf numFmtId="0" fontId="80" fillId="13" borderId="0" applyNumberFormat="0" applyBorder="0" applyAlignment="0" applyProtection="0"/>
    <xf numFmtId="0" fontId="81" fillId="41" borderId="0" applyNumberFormat="0" applyBorder="0" applyAlignment="0" applyProtection="0"/>
    <xf numFmtId="0" fontId="11" fillId="13" borderId="0" applyNumberFormat="0" applyBorder="0" applyAlignment="0" applyProtection="0"/>
    <xf numFmtId="0" fontId="80" fillId="13" borderId="0" applyNumberFormat="0" applyBorder="0" applyAlignment="0" applyProtection="0"/>
    <xf numFmtId="0" fontId="81" fillId="41"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78" fillId="41"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78" fillId="42" borderId="0" applyNumberFormat="0" applyBorder="0" applyAlignment="0" applyProtection="0"/>
    <xf numFmtId="0" fontId="11" fillId="17" borderId="0" applyNumberFormat="0" applyBorder="0" applyAlignment="0" applyProtection="0"/>
    <xf numFmtId="0" fontId="80" fillId="17" borderId="0" applyNumberFormat="0" applyBorder="0" applyAlignment="0" applyProtection="0"/>
    <xf numFmtId="0" fontId="81" fillId="42" borderId="0" applyNumberFormat="0" applyBorder="0" applyAlignment="0" applyProtection="0"/>
    <xf numFmtId="0" fontId="11" fillId="17" borderId="0" applyNumberFormat="0" applyBorder="0" applyAlignment="0" applyProtection="0"/>
    <xf numFmtId="0" fontId="80" fillId="17" borderId="0" applyNumberFormat="0" applyBorder="0" applyAlignment="0" applyProtection="0"/>
    <xf numFmtId="0" fontId="81" fillId="42" borderId="0" applyNumberFormat="0" applyBorder="0" applyAlignment="0" applyProtection="0"/>
    <xf numFmtId="0" fontId="11" fillId="17" borderId="0" applyNumberFormat="0" applyBorder="0" applyAlignment="0" applyProtection="0"/>
    <xf numFmtId="0" fontId="80" fillId="17" borderId="0" applyNumberFormat="0" applyBorder="0" applyAlignment="0" applyProtection="0"/>
    <xf numFmtId="0" fontId="81" fillId="42" borderId="0" applyNumberFormat="0" applyBorder="0" applyAlignment="0" applyProtection="0"/>
    <xf numFmtId="0" fontId="11" fillId="17" borderId="0" applyNumberFormat="0" applyBorder="0" applyAlignment="0" applyProtection="0"/>
    <xf numFmtId="0" fontId="80" fillId="17" borderId="0" applyNumberFormat="0" applyBorder="0" applyAlignment="0" applyProtection="0"/>
    <xf numFmtId="0" fontId="81" fillId="42"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78" fillId="42" borderId="0" applyNumberFormat="0" applyBorder="0" applyAlignment="0" applyProtection="0"/>
    <xf numFmtId="0" fontId="80" fillId="17" borderId="0" applyNumberFormat="0" applyBorder="0" applyAlignment="0" applyProtection="0"/>
    <xf numFmtId="0" fontId="80" fillId="17"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78" fillId="43" borderId="0" applyNumberFormat="0" applyBorder="0" applyAlignment="0" applyProtection="0"/>
    <xf numFmtId="0" fontId="11" fillId="21" borderId="0" applyNumberFormat="0" applyBorder="0" applyAlignment="0" applyProtection="0"/>
    <xf numFmtId="0" fontId="80" fillId="21" borderId="0" applyNumberFormat="0" applyBorder="0" applyAlignment="0" applyProtection="0"/>
    <xf numFmtId="0" fontId="81" fillId="43" borderId="0" applyNumberFormat="0" applyBorder="0" applyAlignment="0" applyProtection="0"/>
    <xf numFmtId="0" fontId="11" fillId="21" borderId="0" applyNumberFormat="0" applyBorder="0" applyAlignment="0" applyProtection="0"/>
    <xf numFmtId="0" fontId="80" fillId="21" borderId="0" applyNumberFormat="0" applyBorder="0" applyAlignment="0" applyProtection="0"/>
    <xf numFmtId="0" fontId="81" fillId="43" borderId="0" applyNumberFormat="0" applyBorder="0" applyAlignment="0" applyProtection="0"/>
    <xf numFmtId="0" fontId="11" fillId="21" borderId="0" applyNumberFormat="0" applyBorder="0" applyAlignment="0" applyProtection="0"/>
    <xf numFmtId="0" fontId="80" fillId="21" borderId="0" applyNumberFormat="0" applyBorder="0" applyAlignment="0" applyProtection="0"/>
    <xf numFmtId="0" fontId="81" fillId="43" borderId="0" applyNumberFormat="0" applyBorder="0" applyAlignment="0" applyProtection="0"/>
    <xf numFmtId="0" fontId="11" fillId="21" borderId="0" applyNumberFormat="0" applyBorder="0" applyAlignment="0" applyProtection="0"/>
    <xf numFmtId="0" fontId="80" fillId="21" borderId="0" applyNumberFormat="0" applyBorder="0" applyAlignment="0" applyProtection="0"/>
    <xf numFmtId="0" fontId="81" fillId="43"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78" fillId="43" borderId="0" applyNumberFormat="0" applyBorder="0" applyAlignment="0" applyProtection="0"/>
    <xf numFmtId="0" fontId="80" fillId="21" borderId="0" applyNumberFormat="0" applyBorder="0" applyAlignment="0" applyProtection="0"/>
    <xf numFmtId="0" fontId="80" fillId="21"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78" fillId="38" borderId="0" applyNumberFormat="0" applyBorder="0" applyAlignment="0" applyProtection="0"/>
    <xf numFmtId="0" fontId="11" fillId="25" borderId="0" applyNumberFormat="0" applyBorder="0" applyAlignment="0" applyProtection="0"/>
    <xf numFmtId="0" fontId="80" fillId="25" borderId="0" applyNumberFormat="0" applyBorder="0" applyAlignment="0" applyProtection="0"/>
    <xf numFmtId="0" fontId="81" fillId="38" borderId="0" applyNumberFormat="0" applyBorder="0" applyAlignment="0" applyProtection="0"/>
    <xf numFmtId="0" fontId="11" fillId="25" borderId="0" applyNumberFormat="0" applyBorder="0" applyAlignment="0" applyProtection="0"/>
    <xf numFmtId="0" fontId="80" fillId="25" borderId="0" applyNumberFormat="0" applyBorder="0" applyAlignment="0" applyProtection="0"/>
    <xf numFmtId="0" fontId="81" fillId="38" borderId="0" applyNumberFormat="0" applyBorder="0" applyAlignment="0" applyProtection="0"/>
    <xf numFmtId="0" fontId="11" fillId="25" borderId="0" applyNumberFormat="0" applyBorder="0" applyAlignment="0" applyProtection="0"/>
    <xf numFmtId="0" fontId="80" fillId="25" borderId="0" applyNumberFormat="0" applyBorder="0" applyAlignment="0" applyProtection="0"/>
    <xf numFmtId="0" fontId="81" fillId="38" borderId="0" applyNumberFormat="0" applyBorder="0" applyAlignment="0" applyProtection="0"/>
    <xf numFmtId="0" fontId="11" fillId="25" borderId="0" applyNumberFormat="0" applyBorder="0" applyAlignment="0" applyProtection="0"/>
    <xf numFmtId="0" fontId="80" fillId="25" borderId="0" applyNumberFormat="0" applyBorder="0" applyAlignment="0" applyProtection="0"/>
    <xf numFmtId="0" fontId="81" fillId="38"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78" fillId="38" borderId="0" applyNumberFormat="0" applyBorder="0" applyAlignment="0" applyProtection="0"/>
    <xf numFmtId="0" fontId="80" fillId="25" borderId="0" applyNumberFormat="0" applyBorder="0" applyAlignment="0" applyProtection="0"/>
    <xf numFmtId="0" fontId="80" fillId="25"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78" fillId="41" borderId="0" applyNumberFormat="0" applyBorder="0" applyAlignment="0" applyProtection="0"/>
    <xf numFmtId="0" fontId="11" fillId="29" borderId="0" applyNumberFormat="0" applyBorder="0" applyAlignment="0" applyProtection="0"/>
    <xf numFmtId="0" fontId="80" fillId="29" borderId="0" applyNumberFormat="0" applyBorder="0" applyAlignment="0" applyProtection="0"/>
    <xf numFmtId="0" fontId="81" fillId="41" borderId="0" applyNumberFormat="0" applyBorder="0" applyAlignment="0" applyProtection="0"/>
    <xf numFmtId="0" fontId="11" fillId="29" borderId="0" applyNumberFormat="0" applyBorder="0" applyAlignment="0" applyProtection="0"/>
    <xf numFmtId="0" fontId="80" fillId="29" borderId="0" applyNumberFormat="0" applyBorder="0" applyAlignment="0" applyProtection="0"/>
    <xf numFmtId="0" fontId="81" fillId="41" borderId="0" applyNumberFormat="0" applyBorder="0" applyAlignment="0" applyProtection="0"/>
    <xf numFmtId="0" fontId="11" fillId="29" borderId="0" applyNumberFormat="0" applyBorder="0" applyAlignment="0" applyProtection="0"/>
    <xf numFmtId="0" fontId="80" fillId="29" borderId="0" applyNumberFormat="0" applyBorder="0" applyAlignment="0" applyProtection="0"/>
    <xf numFmtId="0" fontId="81" fillId="41" borderId="0" applyNumberFormat="0" applyBorder="0" applyAlignment="0" applyProtection="0"/>
    <xf numFmtId="0" fontId="11" fillId="29" borderId="0" applyNumberFormat="0" applyBorder="0" applyAlignment="0" applyProtection="0"/>
    <xf numFmtId="0" fontId="80" fillId="29" borderId="0" applyNumberFormat="0" applyBorder="0" applyAlignment="0" applyProtection="0"/>
    <xf numFmtId="0" fontId="81" fillId="41"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78" fillId="41" borderId="0" applyNumberFormat="0" applyBorder="0" applyAlignment="0" applyProtection="0"/>
    <xf numFmtId="0" fontId="80" fillId="29" borderId="0" applyNumberFormat="0" applyBorder="0" applyAlignment="0" applyProtection="0"/>
    <xf numFmtId="0" fontId="80" fillId="29"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78" fillId="44" borderId="0" applyNumberFormat="0" applyBorder="0" applyAlignment="0" applyProtection="0"/>
    <xf numFmtId="0" fontId="11" fillId="33" borderId="0" applyNumberFormat="0" applyBorder="0" applyAlignment="0" applyProtection="0"/>
    <xf numFmtId="0" fontId="80" fillId="33" borderId="0" applyNumberFormat="0" applyBorder="0" applyAlignment="0" applyProtection="0"/>
    <xf numFmtId="0" fontId="81" fillId="44" borderId="0" applyNumberFormat="0" applyBorder="0" applyAlignment="0" applyProtection="0"/>
    <xf numFmtId="0" fontId="11" fillId="33" borderId="0" applyNumberFormat="0" applyBorder="0" applyAlignment="0" applyProtection="0"/>
    <xf numFmtId="0" fontId="80" fillId="33" borderId="0" applyNumberFormat="0" applyBorder="0" applyAlignment="0" applyProtection="0"/>
    <xf numFmtId="0" fontId="81" fillId="44" borderId="0" applyNumberFormat="0" applyBorder="0" applyAlignment="0" applyProtection="0"/>
    <xf numFmtId="0" fontId="11" fillId="33" borderId="0" applyNumberFormat="0" applyBorder="0" applyAlignment="0" applyProtection="0"/>
    <xf numFmtId="0" fontId="80" fillId="33" borderId="0" applyNumberFormat="0" applyBorder="0" applyAlignment="0" applyProtection="0"/>
    <xf numFmtId="0" fontId="81" fillId="44" borderId="0" applyNumberFormat="0" applyBorder="0" applyAlignment="0" applyProtection="0"/>
    <xf numFmtId="0" fontId="11" fillId="33" borderId="0" applyNumberFormat="0" applyBorder="0" applyAlignment="0" applyProtection="0"/>
    <xf numFmtId="0" fontId="80" fillId="33" borderId="0" applyNumberFormat="0" applyBorder="0" applyAlignment="0" applyProtection="0"/>
    <xf numFmtId="0" fontId="81" fillId="44"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78" fillId="44" borderId="0" applyNumberFormat="0" applyBorder="0" applyAlignment="0" applyProtection="0"/>
    <xf numFmtId="0" fontId="80" fillId="33" borderId="0" applyNumberFormat="0" applyBorder="0" applyAlignment="0" applyProtection="0"/>
    <xf numFmtId="0" fontId="80" fillId="33" borderId="0" applyNumberFormat="0" applyBorder="0" applyAlignment="0" applyProtection="0"/>
    <xf numFmtId="0" fontId="82"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2"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82" fillId="31" borderId="0" applyNumberFormat="0" applyBorder="0" applyAlignment="0" applyProtection="0"/>
    <xf numFmtId="0" fontId="82" fillId="31" borderId="0" applyNumberFormat="0" applyBorder="0" applyAlignment="0" applyProtection="0"/>
    <xf numFmtId="0" fontId="83"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4" fillId="8" borderId="18" applyNumberFormat="0" applyAlignment="0" applyProtection="0"/>
    <xf numFmtId="0" fontId="73" fillId="8" borderId="18" applyNumberFormat="0" applyAlignment="0" applyProtection="0"/>
    <xf numFmtId="0" fontId="73" fillId="8" borderId="18" applyNumberFormat="0" applyAlignment="0" applyProtection="0"/>
    <xf numFmtId="0" fontId="73" fillId="8" borderId="18" applyNumberFormat="0" applyAlignment="0" applyProtection="0"/>
    <xf numFmtId="0" fontId="73" fillId="8" borderId="18" applyNumberFormat="0" applyAlignment="0" applyProtection="0"/>
    <xf numFmtId="0" fontId="84" fillId="8" borderId="18" applyNumberFormat="0" applyAlignment="0" applyProtection="0"/>
    <xf numFmtId="0" fontId="84" fillId="8" borderId="18" applyNumberFormat="0" applyAlignment="0" applyProtection="0"/>
    <xf numFmtId="0" fontId="85" fillId="9" borderId="21" applyNumberFormat="0" applyAlignment="0" applyProtection="0"/>
    <xf numFmtId="0" fontId="75" fillId="9" borderId="21" applyNumberFormat="0" applyAlignment="0" applyProtection="0"/>
    <xf numFmtId="0" fontId="75" fillId="9" borderId="21" applyNumberFormat="0" applyAlignment="0" applyProtection="0"/>
    <xf numFmtId="0" fontId="75" fillId="9" borderId="21" applyNumberFormat="0" applyAlignment="0" applyProtection="0"/>
    <xf numFmtId="0" fontId="75" fillId="9" borderId="21" applyNumberFormat="0" applyAlignment="0" applyProtection="0"/>
    <xf numFmtId="0" fontId="85" fillId="9" borderId="21" applyNumberFormat="0" applyAlignment="0" applyProtection="0"/>
    <xf numFmtId="0" fontId="85" fillId="9" borderId="21" applyNumberFormat="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7"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8" fillId="0" borderId="15" applyNumberFormat="0" applyFill="0" applyAlignment="0" applyProtection="0"/>
    <xf numFmtId="0" fontId="65" fillId="0" borderId="15" applyNumberFormat="0" applyFill="0" applyAlignment="0" applyProtection="0"/>
    <xf numFmtId="0" fontId="65" fillId="0" borderId="15" applyNumberFormat="0" applyFill="0" applyAlignment="0" applyProtection="0"/>
    <xf numFmtId="0" fontId="65" fillId="0" borderId="15" applyNumberFormat="0" applyFill="0" applyAlignment="0" applyProtection="0"/>
    <xf numFmtId="0" fontId="65" fillId="0" borderId="15" applyNumberFormat="0" applyFill="0" applyAlignment="0" applyProtection="0"/>
    <xf numFmtId="0" fontId="88" fillId="0" borderId="15" applyNumberFormat="0" applyFill="0" applyAlignment="0" applyProtection="0"/>
    <xf numFmtId="0" fontId="88" fillId="0" borderId="15" applyNumberFormat="0" applyFill="0" applyAlignment="0" applyProtection="0"/>
    <xf numFmtId="0" fontId="89"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89" fillId="0" borderId="16" applyNumberFormat="0" applyFill="0" applyAlignment="0" applyProtection="0"/>
    <xf numFmtId="0" fontId="89" fillId="0" borderId="16" applyNumberFormat="0" applyFill="0" applyAlignment="0" applyProtection="0"/>
    <xf numFmtId="0" fontId="90"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90" fillId="0" borderId="17" applyNumberFormat="0" applyFill="0" applyAlignment="0" applyProtection="0"/>
    <xf numFmtId="0" fontId="90" fillId="0" borderId="17" applyNumberFormat="0" applyFill="0" applyAlignment="0" applyProtection="0"/>
    <xf numFmtId="0" fontId="90"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7" borderId="18" applyNumberFormat="0" applyAlignment="0" applyProtection="0"/>
    <xf numFmtId="0" fontId="71" fillId="7" borderId="18" applyNumberFormat="0" applyAlignment="0" applyProtection="0"/>
    <xf numFmtId="0" fontId="71" fillId="7" borderId="18" applyNumberFormat="0" applyAlignment="0" applyProtection="0"/>
    <xf numFmtId="0" fontId="71" fillId="7" borderId="18" applyNumberFormat="0" applyAlignment="0" applyProtection="0"/>
    <xf numFmtId="0" fontId="71" fillId="7" borderId="18" applyNumberFormat="0" applyAlignment="0" applyProtection="0"/>
    <xf numFmtId="0" fontId="91" fillId="7" borderId="18" applyNumberFormat="0" applyAlignment="0" applyProtection="0"/>
    <xf numFmtId="0" fontId="91" fillId="7" borderId="18" applyNumberFormat="0" applyAlignment="0" applyProtection="0"/>
    <xf numFmtId="0" fontId="92" fillId="0" borderId="20" applyNumberFormat="0" applyFill="0" applyAlignment="0" applyProtection="0"/>
    <xf numFmtId="0" fontId="74" fillId="0" borderId="20" applyNumberFormat="0" applyFill="0" applyAlignment="0" applyProtection="0"/>
    <xf numFmtId="0" fontId="74" fillId="0" borderId="20" applyNumberFormat="0" applyFill="0" applyAlignment="0" applyProtection="0"/>
    <xf numFmtId="0" fontId="74" fillId="0" borderId="20" applyNumberFormat="0" applyFill="0" applyAlignment="0" applyProtection="0"/>
    <xf numFmtId="0" fontId="74" fillId="0" borderId="20" applyNumberFormat="0" applyFill="0" applyAlignment="0" applyProtection="0"/>
    <xf numFmtId="0" fontId="92" fillId="0" borderId="20" applyNumberFormat="0" applyFill="0" applyAlignment="0" applyProtection="0"/>
    <xf numFmtId="0" fontId="92" fillId="0" borderId="20" applyNumberFormat="0" applyFill="0" applyAlignment="0" applyProtection="0"/>
    <xf numFmtId="0" fontId="93"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93" fillId="6" borderId="0" applyNumberFormat="0" applyBorder="0" applyAlignment="0" applyProtection="0"/>
    <xf numFmtId="0" fontId="93" fillId="6" borderId="0" applyNumberFormat="0" applyBorder="0" applyAlignment="0" applyProtection="0"/>
    <xf numFmtId="0" fontId="80" fillId="0" borderId="0"/>
    <xf numFmtId="0" fontId="12" fillId="0" borderId="0"/>
    <xf numFmtId="0" fontId="80" fillId="0" borderId="0"/>
    <xf numFmtId="0" fontId="80" fillId="0" borderId="0"/>
    <xf numFmtId="0" fontId="12" fillId="0" borderId="0"/>
    <xf numFmtId="0" fontId="80" fillId="0" borderId="0"/>
    <xf numFmtId="0" fontId="80" fillId="0" borderId="0"/>
    <xf numFmtId="0" fontId="80" fillId="0" borderId="0"/>
    <xf numFmtId="0" fontId="80" fillId="0" borderId="0"/>
    <xf numFmtId="0" fontId="78" fillId="0" borderId="0"/>
    <xf numFmtId="0" fontId="80" fillId="0" borderId="0"/>
    <xf numFmtId="0" fontId="80" fillId="0" borderId="0"/>
    <xf numFmtId="0" fontId="80" fillId="0" borderId="0"/>
    <xf numFmtId="0" fontId="13" fillId="0" borderId="0"/>
    <xf numFmtId="0" fontId="80" fillId="0" borderId="0"/>
    <xf numFmtId="0" fontId="80" fillId="0" borderId="0"/>
    <xf numFmtId="0" fontId="80" fillId="0" borderId="0"/>
    <xf numFmtId="0" fontId="80" fillId="0" borderId="0"/>
    <xf numFmtId="0" fontId="13" fillId="0" borderId="0"/>
    <xf numFmtId="0" fontId="13" fillId="0" borderId="0"/>
    <xf numFmtId="0" fontId="13" fillId="0" borderId="0"/>
    <xf numFmtId="0" fontId="78"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11" fillId="0" borderId="0"/>
    <xf numFmtId="0" fontId="80" fillId="0" borderId="0"/>
    <xf numFmtId="0" fontId="80" fillId="0" borderId="0"/>
    <xf numFmtId="0" fontId="11" fillId="0" borderId="0"/>
    <xf numFmtId="0" fontId="80" fillId="0" borderId="0"/>
    <xf numFmtId="0" fontId="12" fillId="0" borderId="0"/>
    <xf numFmtId="0" fontId="81" fillId="0" borderId="0"/>
    <xf numFmtId="0" fontId="80" fillId="0" borderId="0"/>
    <xf numFmtId="0" fontId="32" fillId="0" borderId="0"/>
    <xf numFmtId="0" fontId="80" fillId="0" borderId="0"/>
    <xf numFmtId="0" fontId="80" fillId="0" borderId="0"/>
    <xf numFmtId="0" fontId="32" fillId="0" borderId="0"/>
    <xf numFmtId="0" fontId="80" fillId="0" borderId="0"/>
    <xf numFmtId="0" fontId="80" fillId="0" borderId="0"/>
    <xf numFmtId="0" fontId="78" fillId="0" borderId="0"/>
    <xf numFmtId="0" fontId="11" fillId="0" borderId="0"/>
    <xf numFmtId="0" fontId="80" fillId="0" borderId="0"/>
    <xf numFmtId="0" fontId="81" fillId="0" borderId="0"/>
    <xf numFmtId="0" fontId="80" fillId="0" borderId="0"/>
    <xf numFmtId="0" fontId="80" fillId="0" borderId="0"/>
    <xf numFmtId="0" fontId="78" fillId="0" borderId="0"/>
    <xf numFmtId="0" fontId="80" fillId="0" borderId="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12" fillId="45" borderId="25" applyNumberFormat="0" applyFont="0" applyAlignment="0" applyProtection="0"/>
    <xf numFmtId="0" fontId="80" fillId="10" borderId="22"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81" fillId="10" borderId="22" applyNumberFormat="0" applyFont="0" applyAlignment="0" applyProtection="0"/>
    <xf numFmtId="0" fontId="78" fillId="10" borderId="22" applyNumberFormat="0" applyFont="0" applyAlignment="0" applyProtection="0"/>
    <xf numFmtId="0" fontId="81" fillId="10" borderId="22" applyNumberFormat="0" applyFont="0" applyAlignment="0" applyProtection="0"/>
    <xf numFmtId="0" fontId="78" fillId="10" borderId="22" applyNumberFormat="0" applyFont="0" applyAlignment="0" applyProtection="0"/>
    <xf numFmtId="0" fontId="81" fillId="10" borderId="22" applyNumberFormat="0" applyFont="0" applyAlignment="0" applyProtection="0"/>
    <xf numFmtId="0" fontId="78" fillId="10" borderId="22" applyNumberFormat="0" applyFont="0" applyAlignment="0" applyProtection="0"/>
    <xf numFmtId="0" fontId="81" fillId="10" borderId="22" applyNumberFormat="0" applyFont="0" applyAlignment="0" applyProtection="0"/>
    <xf numFmtId="0" fontId="78" fillId="10" borderId="22" applyNumberFormat="0" applyFont="0" applyAlignment="0" applyProtection="0"/>
    <xf numFmtId="0" fontId="12" fillId="45" borderId="25"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94" fillId="8" borderId="19" applyNumberFormat="0" applyAlignment="0" applyProtection="0"/>
    <xf numFmtId="0" fontId="72" fillId="8" borderId="19" applyNumberFormat="0" applyAlignment="0" applyProtection="0"/>
    <xf numFmtId="0" fontId="72" fillId="8" borderId="19" applyNumberFormat="0" applyAlignment="0" applyProtection="0"/>
    <xf numFmtId="0" fontId="72" fillId="8" borderId="19" applyNumberFormat="0" applyAlignment="0" applyProtection="0"/>
    <xf numFmtId="0" fontId="72" fillId="8" borderId="19" applyNumberFormat="0" applyAlignment="0" applyProtection="0"/>
    <xf numFmtId="0" fontId="94" fillId="8" borderId="19" applyNumberFormat="0" applyAlignment="0" applyProtection="0"/>
    <xf numFmtId="0" fontId="94" fillId="8" borderId="19" applyNumberFormat="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9" fillId="0" borderId="23" applyNumberFormat="0" applyFill="0" applyAlignment="0" applyProtection="0"/>
    <xf numFmtId="0" fontId="58" fillId="0" borderId="23" applyNumberFormat="0" applyFill="0" applyAlignment="0" applyProtection="0"/>
    <xf numFmtId="0" fontId="58" fillId="0" borderId="23" applyNumberFormat="0" applyFill="0" applyAlignment="0" applyProtection="0"/>
    <xf numFmtId="0" fontId="58" fillId="0" borderId="23" applyNumberFormat="0" applyFill="0" applyAlignment="0" applyProtection="0"/>
    <xf numFmtId="0" fontId="58" fillId="0" borderId="23" applyNumberFormat="0" applyFill="0" applyAlignment="0" applyProtection="0"/>
    <xf numFmtId="0" fontId="79" fillId="0" borderId="23" applyNumberFormat="0" applyFill="0" applyAlignment="0" applyProtection="0"/>
    <xf numFmtId="0" fontId="79" fillId="0" borderId="23" applyNumberFormat="0" applyFill="0" applyAlignment="0" applyProtection="0"/>
    <xf numFmtId="0" fontId="95"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10" fillId="42" borderId="0" applyNumberFormat="0" applyBorder="0" applyAlignment="0" applyProtection="0"/>
    <xf numFmtId="0" fontId="10" fillId="45" borderId="0" applyNumberFormat="0" applyBorder="0" applyAlignment="0" applyProtection="0"/>
    <xf numFmtId="0" fontId="91" fillId="47" borderId="18" applyNumberFormat="0" applyAlignment="0" applyProtection="0"/>
    <xf numFmtId="0" fontId="82" fillId="39" borderId="0" applyNumberFormat="0" applyBorder="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10" fillId="42" borderId="0" applyNumberFormat="0" applyBorder="0" applyAlignment="0" applyProtection="0"/>
    <xf numFmtId="0" fontId="13" fillId="39" borderId="0" applyNumberFormat="0" applyBorder="0" applyAlignment="0" applyProtection="0"/>
    <xf numFmtId="0" fontId="10" fillId="39" borderId="0" applyNumberFormat="0" applyBorder="0" applyAlignment="0" applyProtection="0"/>
    <xf numFmtId="0" fontId="91" fillId="47" borderId="18" applyNumberFormat="0" applyAlignment="0" applyProtection="0"/>
    <xf numFmtId="0" fontId="78" fillId="40"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3" fillId="50" borderId="0" applyNumberFormat="0" applyBorder="0" applyAlignment="0" applyProtection="0"/>
    <xf numFmtId="40" fontId="97" fillId="46" borderId="0">
      <alignment horizontal="right"/>
    </xf>
    <xf numFmtId="0" fontId="98" fillId="46" borderId="0">
      <alignment horizontal="right"/>
    </xf>
    <xf numFmtId="0" fontId="99" fillId="46" borderId="24"/>
    <xf numFmtId="0" fontId="99" fillId="0" borderId="0" applyBorder="0">
      <alignment horizontal="centerContinuous"/>
    </xf>
    <xf numFmtId="0" fontId="100" fillId="0" borderId="0" applyBorder="0">
      <alignment horizontal="centerContinuous"/>
    </xf>
    <xf numFmtId="0" fontId="13" fillId="0" borderId="0"/>
    <xf numFmtId="43" fontId="12" fillId="0" borderId="0" applyFont="0" applyFill="0" applyBorder="0" applyAlignment="0" applyProtection="0"/>
    <xf numFmtId="0" fontId="13" fillId="0" borderId="0"/>
    <xf numFmtId="0" fontId="12" fillId="0" borderId="0"/>
    <xf numFmtId="43" fontId="12" fillId="0" borderId="0" applyFont="0" applyFill="0" applyBorder="0" applyAlignment="0" applyProtection="0"/>
    <xf numFmtId="0" fontId="10" fillId="45" borderId="0" applyNumberFormat="0" applyBorder="0" applyAlignment="0" applyProtection="0"/>
    <xf numFmtId="0" fontId="13"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8" fillId="3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8" fillId="36"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8" fillId="37"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8" fillId="38"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78"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8" fillId="40"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8"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78"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8" fillId="4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78" fillId="3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3" fillId="38" borderId="0" applyNumberFormat="0" applyBorder="0" applyAlignment="0" applyProtection="0"/>
    <xf numFmtId="0" fontId="10" fillId="36" borderId="0" applyNumberFormat="0" applyBorder="0" applyAlignment="0" applyProtection="0"/>
    <xf numFmtId="0" fontId="13" fillId="3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78"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78" fillId="4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44" borderId="0" applyNumberFormat="0" applyBorder="0" applyAlignment="0" applyProtection="0"/>
    <xf numFmtId="0" fontId="10" fillId="45" borderId="0" applyNumberFormat="0" applyBorder="0" applyAlignment="0" applyProtection="0"/>
    <xf numFmtId="0" fontId="13" fillId="4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2"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02"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02"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2"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02"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02"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02"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02"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02"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2"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02"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03"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04" fillId="57" borderId="2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3" fillId="57" borderId="28" applyNumberFormat="0" applyAlignment="0" applyProtection="0"/>
    <xf numFmtId="0" fontId="119" fillId="8" borderId="18" applyNumberFormat="0" applyAlignment="0" applyProtection="0"/>
    <xf numFmtId="0" fontId="13" fillId="57" borderId="2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05" fillId="58" borderId="29" applyNumberFormat="0" applyAlignment="0" applyProtection="0"/>
    <xf numFmtId="0" fontId="13" fillId="58" borderId="29" applyNumberFormat="0" applyAlignment="0" applyProtection="0"/>
    <xf numFmtId="0" fontId="13" fillId="58" borderId="29" applyNumberFormat="0" applyAlignment="0" applyProtection="0"/>
    <xf numFmtId="43" fontId="49"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8"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7"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08" fillId="0" borderId="30"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09"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10" fillId="0" borderId="34"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10"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1" fillId="0" borderId="0" applyNumberFormat="0" applyFill="0" applyBorder="0" applyAlignment="0" applyProtection="0">
      <alignment vertical="top"/>
      <protection locked="0"/>
    </xf>
    <xf numFmtId="0" fontId="111" fillId="40" borderId="2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13" fillId="40" borderId="28" applyNumberFormat="0" applyAlignment="0" applyProtection="0"/>
    <xf numFmtId="0" fontId="91" fillId="47" borderId="18" applyNumberFormat="0" applyAlignment="0" applyProtection="0"/>
    <xf numFmtId="0" fontId="13" fillId="40" borderId="2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112"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3" fillId="0" borderId="0"/>
    <xf numFmtId="0" fontId="10" fillId="4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14" fillId="57" borderId="39" applyNumberFormat="0" applyAlignment="0" applyProtection="0"/>
    <xf numFmtId="0" fontId="13" fillId="57" borderId="39" applyNumberFormat="0" applyAlignment="0" applyProtection="0"/>
    <xf numFmtId="0" fontId="13" fillId="57" borderId="39" applyNumberFormat="0" applyAlignment="0" applyProtection="0"/>
    <xf numFmtId="40" fontId="13" fillId="46" borderId="0">
      <alignment horizontal="right"/>
    </xf>
    <xf numFmtId="40" fontId="13" fillId="46" borderId="0">
      <alignment horizontal="right"/>
    </xf>
    <xf numFmtId="0" fontId="13" fillId="46" borderId="0">
      <alignment horizontal="right"/>
    </xf>
    <xf numFmtId="0" fontId="13" fillId="46" borderId="0">
      <alignment horizontal="right"/>
    </xf>
    <xf numFmtId="0" fontId="13" fillId="46" borderId="24"/>
    <xf numFmtId="0" fontId="13" fillId="46" borderId="24"/>
    <xf numFmtId="0" fontId="13" fillId="0" borderId="0" applyBorder="0">
      <alignment horizontal="centerContinuous"/>
    </xf>
    <xf numFmtId="0" fontId="13" fillId="0" borderId="0" applyBorder="0">
      <alignment horizontal="centerContinuous"/>
    </xf>
    <xf numFmtId="0" fontId="13" fillId="0" borderId="0" applyBorder="0">
      <alignment horizontal="centerContinuous"/>
    </xf>
    <xf numFmtId="0" fontId="13" fillId="0" borderId="0" applyBorder="0">
      <alignment horizontal="centerContinuous"/>
    </xf>
    <xf numFmtId="0" fontId="118" fillId="59" borderId="40">
      <alignment horizontal="centerContinuous"/>
    </xf>
    <xf numFmtId="0" fontId="11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41"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13" fillId="0" borderId="41" applyNumberFormat="0" applyFill="0" applyAlignment="0" applyProtection="0"/>
    <xf numFmtId="0" fontId="79" fillId="0" borderId="42" applyNumberFormat="0" applyFill="0" applyAlignment="0" applyProtection="0"/>
    <xf numFmtId="0" fontId="13" fillId="0" borderId="41"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43" fontId="13"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00" fillId="0" borderId="0" applyBorder="0">
      <alignment horizontal="centerContinuous"/>
    </xf>
    <xf numFmtId="0" fontId="100" fillId="0" borderId="0" applyBorder="0">
      <alignment horizontal="centerContinuous"/>
    </xf>
    <xf numFmtId="0" fontId="13" fillId="0" borderId="0"/>
    <xf numFmtId="0" fontId="13" fillId="0" borderId="0"/>
    <xf numFmtId="0" fontId="83" fillId="38" borderId="0" applyNumberFormat="0" applyBorder="0" applyAlignment="0" applyProtection="0"/>
    <xf numFmtId="0" fontId="10" fillId="39" borderId="0" applyNumberFormat="0" applyBorder="0" applyAlignment="0" applyProtection="0"/>
    <xf numFmtId="0" fontId="78" fillId="4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0" borderId="36" applyNumberFormat="0" applyFill="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23" fillId="0" borderId="37" applyNumberFormat="0" applyFill="0" applyAlignment="0" applyProtection="0"/>
    <xf numFmtId="0" fontId="13" fillId="0" borderId="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3" fillId="0" borderId="0"/>
    <xf numFmtId="0" fontId="124" fillId="6"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0" fillId="39" borderId="0" applyNumberFormat="0" applyBorder="0" applyAlignment="0" applyProtection="0"/>
    <xf numFmtId="0" fontId="13" fillId="0" borderId="0"/>
    <xf numFmtId="0" fontId="10" fillId="39" borderId="0" applyNumberFormat="0" applyBorder="0" applyAlignment="0" applyProtection="0"/>
    <xf numFmtId="0" fontId="13" fillId="0" borderId="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0" borderId="0"/>
    <xf numFmtId="0" fontId="13" fillId="0" borderId="0"/>
    <xf numFmtId="0" fontId="13" fillId="0" borderId="0"/>
    <xf numFmtId="0" fontId="78" fillId="41"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0" borderId="30" applyNumberFormat="0" applyFill="0" applyAlignment="0" applyProtection="0"/>
    <xf numFmtId="0" fontId="49" fillId="0" borderId="0"/>
    <xf numFmtId="0" fontId="78" fillId="40" borderId="0" applyNumberFormat="0" applyBorder="0" applyAlignment="0" applyProtection="0"/>
    <xf numFmtId="0" fontId="83" fillId="38"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23" fillId="0" borderId="37" applyNumberFormat="0" applyFill="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23" fillId="0" borderId="37" applyNumberFormat="0" applyFill="0" applyAlignment="0" applyProtection="0"/>
    <xf numFmtId="0" fontId="123" fillId="0" borderId="37" applyNumberFormat="0" applyFill="0" applyAlignment="0" applyProtection="0"/>
    <xf numFmtId="0" fontId="13" fillId="44"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12" fillId="0" borderId="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9" borderId="0" applyNumberFormat="0" applyBorder="0" applyAlignment="0" applyProtection="0"/>
    <xf numFmtId="0" fontId="13" fillId="0" borderId="0"/>
    <xf numFmtId="0" fontId="123" fillId="0" borderId="37" applyNumberFormat="0" applyFill="0" applyAlignment="0" applyProtection="0"/>
    <xf numFmtId="0" fontId="123" fillId="0" borderId="37" applyNumberFormat="0" applyFill="0" applyAlignment="0" applyProtection="0"/>
    <xf numFmtId="0" fontId="13" fillId="44"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45"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0" borderId="0"/>
    <xf numFmtId="0" fontId="12" fillId="0" borderId="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3" fillId="38" borderId="0" applyNumberFormat="0" applyBorder="0" applyAlignment="0" applyProtection="0"/>
    <xf numFmtId="0" fontId="123" fillId="0" borderId="37" applyNumberFormat="0" applyFill="0" applyAlignment="0" applyProtection="0"/>
    <xf numFmtId="0" fontId="10" fillId="0" borderId="0"/>
    <xf numFmtId="0" fontId="10" fillId="45" borderId="0" applyNumberFormat="0" applyBorder="0" applyAlignment="0" applyProtection="0"/>
    <xf numFmtId="43" fontId="13" fillId="0" borderId="0" applyFont="0" applyFill="0" applyBorder="0" applyAlignment="0" applyProtection="0"/>
    <xf numFmtId="0" fontId="91" fillId="47" borderId="18" applyNumberFormat="0" applyAlignment="0" applyProtection="0"/>
    <xf numFmtId="0" fontId="91" fillId="47" borderId="18" applyNumberFormat="0" applyAlignment="0" applyProtection="0"/>
    <xf numFmtId="0" fontId="13" fillId="40" borderId="28" applyNumberFormat="0" applyAlignment="0" applyProtection="0"/>
    <xf numFmtId="0" fontId="91" fillId="47" borderId="18" applyNumberFormat="0" applyAlignment="0" applyProtection="0"/>
    <xf numFmtId="0" fontId="13" fillId="40" borderId="28" applyNumberFormat="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78" fillId="4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2" borderId="0" applyNumberFormat="0" applyBorder="0" applyAlignment="0" applyProtection="0"/>
    <xf numFmtId="0" fontId="10" fillId="47" borderId="0" applyNumberFormat="0" applyBorder="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0"/>
    <xf numFmtId="0" fontId="13" fillId="0" borderId="0"/>
    <xf numFmtId="0" fontId="13" fillId="0" borderId="0"/>
    <xf numFmtId="0" fontId="120" fillId="0" borderId="31"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3" fillId="0" borderId="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3" fillId="0" borderId="0"/>
    <xf numFmtId="0" fontId="78" fillId="38"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6" fillId="0" borderId="0" applyNumberFormat="0" applyFill="0" applyBorder="0" applyAlignment="0" applyProtection="0"/>
    <xf numFmtId="0" fontId="13" fillId="38" borderId="0" applyNumberFormat="0" applyBorder="0" applyAlignment="0" applyProtection="0"/>
    <xf numFmtId="0" fontId="10" fillId="36" borderId="0" applyNumberFormat="0" applyBorder="0" applyAlignment="0" applyProtection="0"/>
    <xf numFmtId="0" fontId="13" fillId="3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3" fillId="0" borderId="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78"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3" fillId="0" borderId="0"/>
    <xf numFmtId="0" fontId="13"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78" fillId="44" borderId="0" applyNumberFormat="0" applyBorder="0" applyAlignment="0" applyProtection="0"/>
    <xf numFmtId="0" fontId="10" fillId="45" borderId="0" applyNumberFormat="0" applyBorder="0" applyAlignment="0" applyProtection="0"/>
    <xf numFmtId="0" fontId="13" fillId="0" borderId="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8" borderId="29" applyNumberFormat="0" applyAlignment="0" applyProtection="0"/>
    <xf numFmtId="0" fontId="13" fillId="0" borderId="0"/>
    <xf numFmtId="0" fontId="13" fillId="58" borderId="29" applyNumberFormat="0" applyAlignment="0" applyProtection="0"/>
    <xf numFmtId="0" fontId="105" fillId="58" borderId="29" applyNumberFormat="0" applyAlignment="0" applyProtection="0"/>
    <xf numFmtId="0" fontId="82" fillId="39" borderId="0" applyNumberFormat="0" applyBorder="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3" fillId="57" borderId="28" applyNumberFormat="0" applyAlignment="0" applyProtection="0"/>
    <xf numFmtId="0" fontId="13" fillId="0" borderId="0"/>
    <xf numFmtId="0" fontId="119" fillId="8" borderId="18" applyNumberFormat="0" applyAlignment="0" applyProtection="0"/>
    <xf numFmtId="0" fontId="13" fillId="57" borderId="28" applyNumberFormat="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78" fillId="3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8" fillId="36"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8" fillId="37"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8" fillId="38"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78"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8" fillId="40"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8"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78"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8" fillId="4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78" fillId="3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3" fillId="38" borderId="0" applyNumberFormat="0" applyBorder="0" applyAlignment="0" applyProtection="0"/>
    <xf numFmtId="0" fontId="10" fillId="36" borderId="0" applyNumberFormat="0" applyBorder="0" applyAlignment="0" applyProtection="0"/>
    <xf numFmtId="0" fontId="13" fillId="3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78"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78" fillId="4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44" borderId="0" applyNumberFormat="0" applyBorder="0" applyAlignment="0" applyProtection="0"/>
    <xf numFmtId="0" fontId="10" fillId="45" borderId="0" applyNumberFormat="0" applyBorder="0" applyAlignment="0" applyProtection="0"/>
    <xf numFmtId="0" fontId="13" fillId="44"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2" fillId="39"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39" borderId="0" applyNumberFormat="0" applyBorder="0" applyAlignment="0" applyProtection="0"/>
    <xf numFmtId="0" fontId="82" fillId="36" borderId="0" applyNumberFormat="0" applyBorder="0" applyAlignment="0" applyProtection="0"/>
    <xf numFmtId="0" fontId="13" fillId="51"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36" borderId="0" applyNumberFormat="0" applyBorder="0" applyAlignment="0" applyProtection="0"/>
    <xf numFmtId="0" fontId="82" fillId="3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2" fillId="36"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9" borderId="0" applyNumberFormat="0" applyBorder="0" applyAlignment="0" applyProtection="0"/>
    <xf numFmtId="0" fontId="102"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49" borderId="0" applyNumberFormat="0" applyBorder="0" applyAlignment="0" applyProtection="0"/>
    <xf numFmtId="0" fontId="82" fillId="3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13" fillId="57" borderId="28" applyNumberFormat="0" applyAlignment="0" applyProtection="0"/>
    <xf numFmtId="0" fontId="119" fillId="8" borderId="18" applyNumberFormat="0" applyAlignment="0" applyProtection="0"/>
    <xf numFmtId="0" fontId="13" fillId="57" borderId="2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82" fillId="39" borderId="0" applyNumberFormat="0" applyBorder="0" applyAlignment="0" applyProtection="0"/>
    <xf numFmtId="0" fontId="105" fillId="58" borderId="29" applyNumberFormat="0" applyAlignment="0" applyProtection="0"/>
    <xf numFmtId="0" fontId="13" fillId="58" borderId="29" applyNumberFormat="0" applyAlignment="0" applyProtection="0"/>
    <xf numFmtId="0" fontId="13" fillId="58" borderId="29"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8" fillId="44"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78" fillId="41"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3" fillId="38" borderId="0" applyNumberFormat="0" applyBorder="0" applyAlignment="0" applyProtection="0"/>
    <xf numFmtId="0" fontId="10" fillId="36" borderId="0" applyNumberFormat="0" applyBorder="0" applyAlignment="0" applyProtection="0"/>
    <xf numFmtId="0" fontId="13" fillId="38" borderId="0" applyNumberFormat="0" applyBorder="0" applyAlignment="0" applyProtection="0"/>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78" fillId="38"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3" fillId="0" borderId="30"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0" fillId="47" borderId="0" applyNumberFormat="0" applyBorder="0" applyAlignment="0" applyProtection="0"/>
    <xf numFmtId="0" fontId="10" fillId="42"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78" fillId="43" borderId="0" applyNumberFormat="0" applyBorder="0" applyAlignment="0" applyProtection="0"/>
    <xf numFmtId="0" fontId="32" fillId="0" borderId="34"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3" fillId="40" borderId="28" applyNumberFormat="0" applyAlignment="0" applyProtection="0"/>
    <xf numFmtId="0" fontId="91" fillId="47" borderId="18" applyNumberFormat="0" applyAlignment="0" applyProtection="0"/>
    <xf numFmtId="0" fontId="13" fillId="40" borderId="2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10" fillId="42" borderId="0" applyNumberFormat="0" applyBorder="0" applyAlignment="0" applyProtection="0"/>
    <xf numFmtId="0" fontId="10" fillId="39" borderId="0" applyNumberFormat="0" applyBorder="0" applyAlignment="0" applyProtection="0"/>
    <xf numFmtId="0" fontId="78" fillId="4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0" borderId="36" applyNumberFormat="0" applyFill="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0" fillId="39" borderId="0" applyNumberFormat="0" applyBorder="0" applyAlignment="0" applyProtection="0"/>
    <xf numFmtId="0" fontId="13" fillId="0" borderId="0"/>
    <xf numFmtId="0" fontId="10" fillId="39" borderId="0" applyNumberFormat="0" applyBorder="0" applyAlignment="0" applyProtection="0"/>
    <xf numFmtId="0" fontId="13" fillId="0" borderId="0"/>
    <xf numFmtId="0" fontId="13" fillId="0" borderId="0"/>
    <xf numFmtId="0" fontId="13" fillId="0" borderId="0"/>
    <xf numFmtId="0" fontId="78" fillId="41"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8" fillId="40"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8" fillId="3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78" fillId="38"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8" fillId="3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8" fillId="36"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8" fillId="35"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2" fillId="39" borderId="0" applyNumberFormat="0" applyBorder="0" applyAlignment="0" applyProtection="0"/>
    <xf numFmtId="0" fontId="13" fillId="57" borderId="28" applyNumberFormat="0" applyAlignment="0" applyProtection="0"/>
    <xf numFmtId="0" fontId="119" fillId="8" borderId="18" applyNumberFormat="0" applyAlignment="0" applyProtection="0"/>
    <xf numFmtId="0" fontId="13" fillId="0" borderId="0"/>
    <xf numFmtId="0" fontId="13" fillId="57" borderId="2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82" fillId="39" borderId="0" applyNumberFormat="0" applyBorder="0" applyAlignment="0" applyProtection="0"/>
    <xf numFmtId="0" fontId="105" fillId="58" borderId="29" applyNumberFormat="0" applyAlignment="0" applyProtection="0"/>
    <xf numFmtId="0" fontId="13" fillId="58" borderId="29" applyNumberFormat="0" applyAlignment="0" applyProtection="0"/>
    <xf numFmtId="0" fontId="13" fillId="0" borderId="0"/>
    <xf numFmtId="0" fontId="13" fillId="58" borderId="29"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0" borderId="0"/>
    <xf numFmtId="0" fontId="13" fillId="0" borderId="0"/>
    <xf numFmtId="0" fontId="10" fillId="45" borderId="0" applyNumberFormat="0" applyBorder="0" applyAlignment="0" applyProtection="0"/>
    <xf numFmtId="0" fontId="78" fillId="44"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3" fillId="41" borderId="0" applyNumberFormat="0" applyBorder="0" applyAlignment="0" applyProtection="0"/>
    <xf numFmtId="0" fontId="13" fillId="0" borderId="0"/>
    <xf numFmtId="0" fontId="13" fillId="0" borderId="0"/>
    <xf numFmtId="0" fontId="10" fillId="39" borderId="0" applyNumberFormat="0" applyBorder="0" applyAlignment="0" applyProtection="0"/>
    <xf numFmtId="0" fontId="13" fillId="41"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78" fillId="41"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3" fillId="0" borderId="0"/>
    <xf numFmtId="0" fontId="10" fillId="36" borderId="0" applyNumberFormat="0" applyBorder="0" applyAlignment="0" applyProtection="0"/>
    <xf numFmtId="0" fontId="13" fillId="0" borderId="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3" fillId="38" borderId="0" applyNumberFormat="0" applyBorder="0" applyAlignment="0" applyProtection="0"/>
    <xf numFmtId="0" fontId="10" fillId="36" borderId="0" applyNumberFormat="0" applyBorder="0" applyAlignment="0" applyProtection="0"/>
    <xf numFmtId="0" fontId="13" fillId="38" borderId="0" applyNumberFormat="0" applyBorder="0" applyAlignment="0" applyProtection="0"/>
    <xf numFmtId="0" fontId="106"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78" fillId="38" borderId="0" applyNumberFormat="0" applyBorder="0" applyAlignment="0" applyProtection="0"/>
    <xf numFmtId="0" fontId="13" fillId="0" borderId="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3" fillId="0" borderId="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3" fillId="0" borderId="0"/>
    <xf numFmtId="0" fontId="87" fillId="39" borderId="0" applyNumberFormat="0" applyBorder="0" applyAlignment="0" applyProtection="0"/>
    <xf numFmtId="0" fontId="87" fillId="39"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3" fillId="0" borderId="0"/>
    <xf numFmtId="0" fontId="10" fillId="47" borderId="0" applyNumberFormat="0" applyBorder="0" applyAlignment="0" applyProtection="0"/>
    <xf numFmtId="0" fontId="13" fillId="0" borderId="30"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0"/>
    <xf numFmtId="0" fontId="13" fillId="0" borderId="0"/>
    <xf numFmtId="0" fontId="13" fillId="0" borderId="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0"/>
    <xf numFmtId="0" fontId="120" fillId="0" borderId="31" applyNumberFormat="0" applyFill="0" applyAlignment="0" applyProtection="0"/>
    <xf numFmtId="0" fontId="120" fillId="0" borderId="31" applyNumberFormat="0" applyFill="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3" fillId="43" borderId="0" applyNumberFormat="0" applyBorder="0" applyAlignment="0" applyProtection="0"/>
    <xf numFmtId="0" fontId="10" fillId="47" borderId="0" applyNumberFormat="0" applyBorder="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0" fillId="47" borderId="0" applyNumberFormat="0" applyBorder="0" applyAlignment="0" applyProtection="0"/>
    <xf numFmtId="0" fontId="10" fillId="42"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78" fillId="43" borderId="0" applyNumberFormat="0" applyBorder="0" applyAlignment="0" applyProtection="0"/>
    <xf numFmtId="0" fontId="32" fillId="0" borderId="34"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42" borderId="0" applyNumberFormat="0" applyBorder="0" applyAlignment="0" applyProtection="0"/>
    <xf numFmtId="0" fontId="10" fillId="42" borderId="0" applyNumberFormat="0" applyBorder="0" applyAlignment="0" applyProtection="0"/>
    <xf numFmtId="0" fontId="13" fillId="40" borderId="28" applyNumberFormat="0" applyAlignment="0" applyProtection="0"/>
    <xf numFmtId="0" fontId="91" fillId="47" borderId="18" applyNumberFormat="0" applyAlignment="0" applyProtection="0"/>
    <xf numFmtId="0" fontId="13" fillId="40" borderId="2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13" fillId="0" borderId="36" applyNumberFormat="0" applyFill="0" applyAlignment="0" applyProtection="0"/>
    <xf numFmtId="0" fontId="10" fillId="39" borderId="0" applyNumberFormat="0" applyBorder="0" applyAlignment="0" applyProtection="0"/>
    <xf numFmtId="0" fontId="13" fillId="0" borderId="0"/>
    <xf numFmtId="0" fontId="13" fillId="0" borderId="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3" fillId="38" borderId="0" applyNumberFormat="0" applyBorder="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3" fillId="0" borderId="0"/>
    <xf numFmtId="0" fontId="124" fillId="6" borderId="0" applyNumberFormat="0" applyBorder="0" applyAlignment="0" applyProtection="0"/>
    <xf numFmtId="0" fontId="124" fillId="6" borderId="0" applyNumberFormat="0" applyBorder="0" applyAlignment="0" applyProtection="0"/>
    <xf numFmtId="0" fontId="13" fillId="45" borderId="38" applyNumberFormat="0" applyFont="0" applyAlignment="0" applyProtection="0"/>
    <xf numFmtId="0" fontId="124" fillId="6" borderId="0" applyNumberFormat="0" applyBorder="0" applyAlignment="0" applyProtection="0"/>
    <xf numFmtId="0" fontId="124" fillId="6" borderId="0" applyNumberFormat="0" applyBorder="0" applyAlignment="0" applyProtection="0"/>
    <xf numFmtId="0" fontId="10" fillId="39" borderId="0" applyNumberFormat="0" applyBorder="0" applyAlignment="0" applyProtection="0"/>
    <xf numFmtId="0" fontId="13" fillId="0" borderId="0"/>
    <xf numFmtId="0" fontId="10" fillId="39" borderId="0" applyNumberFormat="0" applyBorder="0" applyAlignment="0" applyProtection="0"/>
    <xf numFmtId="0" fontId="13" fillId="0" borderId="0"/>
    <xf numFmtId="0" fontId="13" fillId="0" borderId="0"/>
    <xf numFmtId="0" fontId="13" fillId="0" borderId="0"/>
    <xf numFmtId="0" fontId="13" fillId="0" borderId="0"/>
    <xf numFmtId="0" fontId="78" fillId="41" borderId="0" applyNumberFormat="0" applyBorder="0" applyAlignment="0" applyProtection="0"/>
    <xf numFmtId="0" fontId="13" fillId="45" borderId="38" applyNumberFormat="0" applyFont="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3" fillId="40" borderId="0" applyNumberFormat="0" applyBorder="0" applyAlignment="0" applyProtection="0"/>
    <xf numFmtId="0" fontId="10" fillId="45" borderId="0" applyNumberFormat="0" applyBorder="0" applyAlignment="0" applyProtection="0"/>
    <xf numFmtId="0" fontId="13" fillId="45" borderId="38" applyNumberFormat="0" applyFont="0" applyAlignment="0" applyProtection="0"/>
    <xf numFmtId="0" fontId="13" fillId="0" borderId="30" applyNumberFormat="0" applyFill="0" applyAlignment="0" applyProtection="0"/>
    <xf numFmtId="0" fontId="49" fillId="0" borderId="0"/>
    <xf numFmtId="0" fontId="83" fillId="38" borderId="0" applyNumberFormat="0" applyBorder="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3" fillId="44" borderId="0" applyNumberFormat="0" applyBorder="0" applyAlignment="0" applyProtection="0"/>
    <xf numFmtId="0" fontId="13" fillId="45" borderId="38" applyNumberFormat="0" applyFont="0" applyAlignment="0" applyProtection="0"/>
    <xf numFmtId="0" fontId="13" fillId="36" borderId="0" applyNumberFormat="0" applyBorder="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14" fillId="57" borderId="39" applyNumberFormat="0" applyAlignment="0" applyProtection="0"/>
    <xf numFmtId="0" fontId="13" fillId="57" borderId="39" applyNumberFormat="0" applyAlignment="0" applyProtection="0"/>
    <xf numFmtId="0" fontId="13" fillId="57" borderId="39" applyNumberFormat="0" applyAlignment="0" applyProtection="0"/>
    <xf numFmtId="0" fontId="123" fillId="0" borderId="37" applyNumberFormat="0" applyFill="0" applyAlignment="0" applyProtection="0"/>
    <xf numFmtId="0" fontId="123" fillId="0" borderId="37" applyNumberFormat="0" applyFill="0" applyAlignment="0" applyProtection="0"/>
    <xf numFmtId="0" fontId="82" fillId="49" borderId="0" applyNumberFormat="0" applyBorder="0" applyAlignment="0" applyProtection="0"/>
    <xf numFmtId="0" fontId="13" fillId="42" borderId="0" applyNumberFormat="0" applyBorder="0" applyAlignment="0" applyProtection="0"/>
    <xf numFmtId="0" fontId="13" fillId="0" borderId="0"/>
    <xf numFmtId="0" fontId="10" fillId="45" borderId="0" applyNumberFormat="0" applyBorder="0" applyAlignment="0" applyProtection="0"/>
    <xf numFmtId="0" fontId="123" fillId="0" borderId="37" applyNumberFormat="0" applyFill="0" applyAlignment="0" applyProtection="0"/>
    <xf numFmtId="0" fontId="91" fillId="47" borderId="18" applyNumberFormat="0" applyAlignment="0" applyProtection="0"/>
    <xf numFmtId="0" fontId="83" fillId="38" borderId="0" applyNumberFormat="0" applyBorder="0" applyAlignment="0" applyProtection="0"/>
    <xf numFmtId="0" fontId="10" fillId="45" borderId="0" applyNumberFormat="0" applyBorder="0" applyAlignment="0" applyProtection="0"/>
    <xf numFmtId="0" fontId="13" fillId="39" borderId="0" applyNumberFormat="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82" fillId="39" borderId="0" applyNumberFormat="0" applyBorder="0" applyAlignment="0" applyProtection="0"/>
    <xf numFmtId="0" fontId="10" fillId="45" borderId="0" applyNumberFormat="0" applyBorder="0" applyAlignment="0" applyProtection="0"/>
    <xf numFmtId="0" fontId="13" fillId="0" borderId="41" applyNumberFormat="0" applyFill="0" applyAlignment="0" applyProtection="0"/>
    <xf numFmtId="0" fontId="79" fillId="0" borderId="42" applyNumberFormat="0" applyFill="0" applyAlignment="0" applyProtection="0"/>
    <xf numFmtId="0" fontId="13" fillId="0" borderId="41"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13" fillId="41" borderId="0" applyNumberFormat="0" applyBorder="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0" fontId="13" fillId="36" borderId="0" applyNumberFormat="0" applyBorder="0" applyAlignment="0" applyProtection="0"/>
    <xf numFmtId="0" fontId="13" fillId="48"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43" fontId="11" fillId="0" borderId="0" applyFont="0" applyFill="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9" borderId="0" applyNumberFormat="0" applyBorder="0" applyAlignment="0" applyProtection="0"/>
    <xf numFmtId="0" fontId="78" fillId="42" borderId="0" applyNumberFormat="0" applyBorder="0" applyAlignment="0" applyProtection="0"/>
    <xf numFmtId="0" fontId="10" fillId="39" borderId="0" applyNumberFormat="0" applyBorder="0" applyAlignment="0" applyProtection="0"/>
    <xf numFmtId="0" fontId="12" fillId="0" borderId="0"/>
    <xf numFmtId="0" fontId="12" fillId="0" borderId="0"/>
    <xf numFmtId="0" fontId="123" fillId="0" borderId="37" applyNumberFormat="0" applyFill="0" applyAlignment="0" applyProtection="0"/>
    <xf numFmtId="0" fontId="12" fillId="0" borderId="0"/>
    <xf numFmtId="0" fontId="12" fillId="0" borderId="0"/>
    <xf numFmtId="0" fontId="12" fillId="0" borderId="0"/>
    <xf numFmtId="0" fontId="83" fillId="38" borderId="0" applyNumberFormat="0" applyBorder="0" applyAlignment="0" applyProtection="0"/>
    <xf numFmtId="0" fontId="10" fillId="39" borderId="0" applyNumberFormat="0" applyBorder="0" applyAlignment="0" applyProtection="0"/>
    <xf numFmtId="0" fontId="13" fillId="42" borderId="0" applyNumberFormat="0" applyBorder="0" applyAlignment="0" applyProtection="0"/>
    <xf numFmtId="0" fontId="82" fillId="39" borderId="0" applyNumberFormat="0" applyBorder="0" applyAlignment="0" applyProtection="0"/>
    <xf numFmtId="0" fontId="82"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02" fillId="51"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0" borderId="0" applyNumberFormat="0" applyBorder="0" applyAlignment="0" applyProtection="0"/>
    <xf numFmtId="0" fontId="82" fillId="49"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4"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44"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0" fillId="45" borderId="0" applyNumberFormat="0" applyBorder="0" applyAlignment="0" applyProtection="0"/>
    <xf numFmtId="0" fontId="10" fillId="39" borderId="0" applyNumberFormat="0" applyBorder="0" applyAlignment="0" applyProtection="0"/>
    <xf numFmtId="0" fontId="82" fillId="39" borderId="0" applyNumberFormat="0" applyBorder="0" applyAlignment="0" applyProtection="0"/>
    <xf numFmtId="0" fontId="13" fillId="39" borderId="0" applyNumberFormat="0" applyBorder="0" applyAlignment="0" applyProtection="0"/>
    <xf numFmtId="0" fontId="78" fillId="3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78" fillId="38"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8" fillId="3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8" fillId="36"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8" fillId="35"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3" fillId="57" borderId="28" applyNumberFormat="0" applyAlignment="0" applyProtection="0"/>
    <xf numFmtId="0" fontId="119" fillId="8" borderId="18" applyNumberFormat="0" applyAlignment="0" applyProtection="0"/>
    <xf numFmtId="0" fontId="13" fillId="0" borderId="0"/>
    <xf numFmtId="0" fontId="13" fillId="57" borderId="2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05" fillId="58" borderId="29" applyNumberFormat="0" applyAlignment="0" applyProtection="0"/>
    <xf numFmtId="0" fontId="13" fillId="58" borderId="29" applyNumberFormat="0" applyAlignment="0" applyProtection="0"/>
    <xf numFmtId="0" fontId="13" fillId="0" borderId="0"/>
    <xf numFmtId="0" fontId="13" fillId="58" borderId="29"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06" fillId="0" borderId="0" applyNumberFormat="0" applyFill="0" applyBorder="0" applyAlignment="0" applyProtection="0"/>
    <xf numFmtId="0" fontId="13" fillId="0" borderId="0" applyNumberFormat="0" applyFill="0" applyBorder="0" applyAlignment="0" applyProtection="0"/>
    <xf numFmtId="0" fontId="13" fillId="0" borderId="0"/>
    <xf numFmtId="0" fontId="13" fillId="0" borderId="0" applyNumberFormat="0" applyFill="0" applyBorder="0" applyAlignment="0" applyProtection="0"/>
    <xf numFmtId="0" fontId="13" fillId="0" borderId="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3" fillId="0" borderId="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3" fillId="0" borderId="0"/>
    <xf numFmtId="0" fontId="87" fillId="39" borderId="0" applyNumberFormat="0" applyBorder="0" applyAlignment="0" applyProtection="0"/>
    <xf numFmtId="0" fontId="87" fillId="39" borderId="0" applyNumberFormat="0" applyBorder="0" applyAlignment="0" applyProtection="0"/>
    <xf numFmtId="0" fontId="13" fillId="0" borderId="0"/>
    <xf numFmtId="0" fontId="13" fillId="0" borderId="30"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0"/>
    <xf numFmtId="0" fontId="13" fillId="0" borderId="0"/>
    <xf numFmtId="0" fontId="13" fillId="0" borderId="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0"/>
    <xf numFmtId="0" fontId="120" fillId="0" borderId="31" applyNumberFormat="0" applyFill="0" applyAlignment="0" applyProtection="0"/>
    <xf numFmtId="0" fontId="120" fillId="0" borderId="31"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3" fillId="40" borderId="28" applyNumberFormat="0" applyAlignment="0" applyProtection="0"/>
    <xf numFmtId="0" fontId="91" fillId="47" borderId="18" applyNumberFormat="0" applyAlignment="0" applyProtection="0"/>
    <xf numFmtId="0" fontId="13" fillId="40" borderId="2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13" fillId="0" borderId="36" applyNumberFormat="0" applyFill="0" applyAlignment="0" applyProtection="0"/>
    <xf numFmtId="0" fontId="13" fillId="0" borderId="0"/>
    <xf numFmtId="0" fontId="13" fillId="0" borderId="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3" fillId="38" borderId="0" applyNumberFormat="0" applyBorder="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3" fillId="0" borderId="0"/>
    <xf numFmtId="0" fontId="124" fillId="6" borderId="0" applyNumberFormat="0" applyBorder="0" applyAlignment="0" applyProtection="0"/>
    <xf numFmtId="0" fontId="124" fillId="6" borderId="0" applyNumberFormat="0" applyBorder="0" applyAlignment="0" applyProtection="0"/>
    <xf numFmtId="0" fontId="13" fillId="45" borderId="38" applyNumberFormat="0" applyFont="0" applyAlignment="0" applyProtection="0"/>
    <xf numFmtId="0" fontId="124" fillId="6" borderId="0" applyNumberFormat="0" applyBorder="0" applyAlignment="0" applyProtection="0"/>
    <xf numFmtId="0" fontId="124" fillId="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45" borderId="38" applyNumberFormat="0" applyFont="0" applyAlignment="0" applyProtection="0"/>
    <xf numFmtId="0" fontId="13" fillId="45" borderId="38" applyNumberFormat="0" applyFont="0" applyAlignment="0" applyProtection="0"/>
    <xf numFmtId="0" fontId="13" fillId="0" borderId="30" applyNumberFormat="0" applyFill="0" applyAlignment="0" applyProtection="0"/>
    <xf numFmtId="0" fontId="49" fillId="0" borderId="0"/>
    <xf numFmtId="0" fontId="83" fillId="38" borderId="0" applyNumberFormat="0" applyBorder="0" applyAlignment="0" applyProtection="0"/>
    <xf numFmtId="0" fontId="13" fillId="44" borderId="0" applyNumberFormat="0" applyBorder="0" applyAlignment="0" applyProtection="0"/>
    <xf numFmtId="0" fontId="13" fillId="45" borderId="38" applyNumberFormat="0" applyFont="0" applyAlignment="0" applyProtection="0"/>
    <xf numFmtId="0" fontId="13" fillId="36" borderId="0" applyNumberFormat="0" applyBorder="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14" fillId="57" borderId="39" applyNumberFormat="0" applyAlignment="0" applyProtection="0"/>
    <xf numFmtId="0" fontId="13" fillId="57" borderId="39" applyNumberFormat="0" applyAlignment="0" applyProtection="0"/>
    <xf numFmtId="0" fontId="13" fillId="57" borderId="39" applyNumberFormat="0" applyAlignment="0" applyProtection="0"/>
    <xf numFmtId="0" fontId="10" fillId="45" borderId="0" applyNumberFormat="0" applyBorder="0" applyAlignment="0" applyProtection="0"/>
    <xf numFmtId="0" fontId="83" fillId="38" borderId="0" applyNumberFormat="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82" fillId="39" borderId="0" applyNumberFormat="0" applyBorder="0" applyAlignment="0" applyProtection="0"/>
    <xf numFmtId="0" fontId="13" fillId="0" borderId="41" applyNumberFormat="0" applyFill="0" applyAlignment="0" applyProtection="0"/>
    <xf numFmtId="0" fontId="79" fillId="0" borderId="42" applyNumberFormat="0" applyFill="0" applyAlignment="0" applyProtection="0"/>
    <xf numFmtId="0" fontId="13" fillId="0" borderId="41"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13" fillId="41" borderId="0" applyNumberFormat="0" applyBorder="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0" fontId="13" fillId="36" borderId="0" applyNumberFormat="0" applyBorder="0" applyAlignment="0" applyProtection="0"/>
    <xf numFmtId="0" fontId="13" fillId="48"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43" fontId="11" fillId="0" borderId="0" applyFont="0" applyFill="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2" fillId="0" borderId="0"/>
    <xf numFmtId="0" fontId="12" fillId="0" borderId="0"/>
    <xf numFmtId="0" fontId="123" fillId="0" borderId="37" applyNumberFormat="0" applyFill="0" applyAlignment="0" applyProtection="0"/>
    <xf numFmtId="0" fontId="12" fillId="0" borderId="0"/>
    <xf numFmtId="0" fontId="12" fillId="0" borderId="0"/>
    <xf numFmtId="0" fontId="12" fillId="0" borderId="0"/>
    <xf numFmtId="0" fontId="83" fillId="38" borderId="0" applyNumberFormat="0" applyBorder="0" applyAlignment="0" applyProtection="0"/>
    <xf numFmtId="0" fontId="10" fillId="3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02" fillId="51"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0" borderId="0" applyNumberFormat="0" applyBorder="0" applyAlignment="0" applyProtection="0"/>
    <xf numFmtId="0" fontId="82" fillId="49"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4"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44"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9" borderId="0" applyNumberFormat="0" applyBorder="0" applyAlignment="0" applyProtection="0"/>
    <xf numFmtId="0" fontId="82" fillId="39" borderId="0" applyNumberFormat="0" applyBorder="0" applyAlignment="0" applyProtection="0"/>
    <xf numFmtId="0" fontId="13" fillId="39" borderId="0" applyNumberFormat="0" applyBorder="0" applyAlignment="0" applyProtection="0"/>
    <xf numFmtId="0" fontId="78" fillId="39"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3" fillId="38"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78" fillId="38"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3" fillId="37"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78" fillId="37"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3" fillId="36"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78" fillId="36"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3" fillId="3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78" fillId="3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0" borderId="0"/>
    <xf numFmtId="0" fontId="13" fillId="45" borderId="38" applyNumberFormat="0" applyFont="0" applyAlignment="0" applyProtection="0"/>
    <xf numFmtId="0" fontId="13" fillId="0" borderId="0"/>
    <xf numFmtId="0" fontId="13" fillId="45" borderId="38" applyNumberFormat="0" applyFont="0" applyAlignment="0" applyProtection="0"/>
    <xf numFmtId="0" fontId="13" fillId="45" borderId="38" applyNumberFormat="0" applyFont="0" applyAlignment="0" applyProtection="0"/>
    <xf numFmtId="0" fontId="49" fillId="0" borderId="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14" fillId="57" borderId="39" applyNumberFormat="0" applyAlignment="0" applyProtection="0"/>
    <xf numFmtId="0" fontId="13" fillId="57" borderId="39" applyNumberFormat="0" applyAlignment="0" applyProtection="0"/>
    <xf numFmtId="0" fontId="13" fillId="57" borderId="39" applyNumberFormat="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3" fillId="0" borderId="41" applyNumberFormat="0" applyFill="0" applyAlignment="0" applyProtection="0"/>
    <xf numFmtId="0" fontId="79" fillId="0" borderId="42" applyNumberFormat="0" applyFill="0" applyAlignment="0" applyProtection="0"/>
    <xf numFmtId="0" fontId="13" fillId="0" borderId="41"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0" fontId="13" fillId="36" borderId="0" applyNumberFormat="0" applyBorder="0" applyAlignment="0" applyProtection="0"/>
    <xf numFmtId="0" fontId="13" fillId="48"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43" fontId="11" fillId="0" borderId="0" applyFont="0" applyFill="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2" fillId="0" borderId="0"/>
    <xf numFmtId="0" fontId="12" fillId="0" borderId="0"/>
    <xf numFmtId="0" fontId="12" fillId="0" borderId="0"/>
    <xf numFmtId="0" fontId="12" fillId="0" borderId="0"/>
    <xf numFmtId="0" fontId="10" fillId="3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02" fillId="51"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0"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9"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14" fillId="57" borderId="39" applyNumberFormat="0" applyAlignment="0" applyProtection="0"/>
    <xf numFmtId="0" fontId="13" fillId="57" borderId="39" applyNumberFormat="0" applyAlignment="0" applyProtection="0"/>
    <xf numFmtId="0" fontId="13" fillId="57" borderId="39" applyNumberFormat="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3" fillId="0" borderId="41" applyNumberFormat="0" applyFill="0" applyAlignment="0" applyProtection="0"/>
    <xf numFmtId="0" fontId="79" fillId="0" borderId="42" applyNumberFormat="0" applyFill="0" applyAlignment="0" applyProtection="0"/>
    <xf numFmtId="0" fontId="13" fillId="0" borderId="41"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43" fontId="11" fillId="0" borderId="0" applyFont="0" applyFill="0" applyBorder="0" applyAlignment="0" applyProtection="0"/>
    <xf numFmtId="0" fontId="12" fillId="0" borderId="0"/>
    <xf numFmtId="0" fontId="12" fillId="0" borderId="0"/>
    <xf numFmtId="0" fontId="12" fillId="0" borderId="0"/>
    <xf numFmtId="0" fontId="12" fillId="0" borderId="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47"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26" fillId="0" borderId="0"/>
    <xf numFmtId="0" fontId="13" fillId="0" borderId="0"/>
    <xf numFmtId="0" fontId="126" fillId="0" borderId="0"/>
    <xf numFmtId="0" fontId="126" fillId="0" borderId="0"/>
    <xf numFmtId="0" fontId="126" fillId="0" borderId="0"/>
    <xf numFmtId="0" fontId="78" fillId="39" borderId="0" applyNumberFormat="0" applyBorder="0" applyAlignment="0" applyProtection="0"/>
    <xf numFmtId="0" fontId="126"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9" fillId="0" borderId="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126" fillId="0" borderId="0"/>
    <xf numFmtId="0" fontId="126" fillId="0" borderId="0"/>
    <xf numFmtId="0" fontId="126" fillId="0" borderId="0"/>
    <xf numFmtId="43" fontId="13" fillId="0" borderId="0" applyFont="0" applyFill="0" applyBorder="0" applyAlignment="0" applyProtection="0"/>
    <xf numFmtId="0" fontId="9" fillId="0" borderId="0"/>
    <xf numFmtId="0" fontId="13" fillId="0" borderId="0"/>
    <xf numFmtId="0" fontId="9" fillId="0" borderId="0"/>
    <xf numFmtId="0" fontId="126" fillId="0" borderId="0"/>
    <xf numFmtId="0" fontId="126" fillId="0" borderId="0"/>
    <xf numFmtId="0" fontId="126" fillId="0" borderId="0"/>
    <xf numFmtId="0" fontId="11" fillId="0" borderId="0"/>
    <xf numFmtId="43" fontId="13" fillId="0" borderId="0" applyFont="0" applyFill="0" applyBorder="0" applyAlignment="0" applyProtection="0"/>
    <xf numFmtId="0" fontId="13" fillId="0" borderId="0"/>
    <xf numFmtId="0" fontId="126" fillId="0" borderId="0"/>
    <xf numFmtId="0" fontId="9" fillId="0" borderId="0"/>
    <xf numFmtId="0" fontId="118" fillId="59" borderId="43">
      <alignment horizontal="centerContinuous"/>
    </xf>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0" borderId="0"/>
    <xf numFmtId="43" fontId="13" fillId="0" borderId="0" applyFont="0" applyFill="0" applyBorder="0" applyAlignment="0" applyProtection="0"/>
    <xf numFmtId="0" fontId="12" fillId="0" borderId="0"/>
    <xf numFmtId="0" fontId="126" fillId="0" borderId="0"/>
    <xf numFmtId="0" fontId="111" fillId="40" borderId="46" applyNumberFormat="0" applyAlignment="0" applyProtection="0"/>
    <xf numFmtId="0" fontId="114" fillId="57" borderId="44" applyNumberFormat="0" applyAlignment="0" applyProtection="0"/>
    <xf numFmtId="0" fontId="116" fillId="0" borderId="45" applyNumberFormat="0" applyFill="0" applyAlignment="0" applyProtection="0"/>
    <xf numFmtId="0" fontId="126" fillId="0" borderId="0"/>
    <xf numFmtId="0" fontId="104" fillId="57" borderId="46" applyNumberFormat="0" applyAlignment="0" applyProtection="0"/>
    <xf numFmtId="0" fontId="8" fillId="0" borderId="0"/>
    <xf numFmtId="0" fontId="8" fillId="0" borderId="0"/>
    <xf numFmtId="0" fontId="8" fillId="0" borderId="0"/>
    <xf numFmtId="0" fontId="13" fillId="40" borderId="0" applyNumberFormat="0" applyBorder="0" applyAlignment="0" applyProtection="0"/>
    <xf numFmtId="0" fontId="7" fillId="45" borderId="0" applyNumberFormat="0" applyBorder="0" applyAlignment="0" applyProtection="0"/>
    <xf numFmtId="0" fontId="121" fillId="0" borderId="33"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87" fillId="39" borderId="0" applyNumberFormat="0" applyBorder="0" applyAlignment="0" applyProtection="0"/>
    <xf numFmtId="0" fontId="121" fillId="0" borderId="33" applyNumberFormat="0" applyFill="0" applyAlignment="0" applyProtection="0"/>
    <xf numFmtId="0" fontId="121" fillId="0" borderId="33" applyNumberFormat="0" applyFill="0" applyAlignment="0" applyProtection="0"/>
    <xf numFmtId="0" fontId="82" fillId="39" borderId="0" applyNumberFormat="0" applyBorder="0" applyAlignment="0" applyProtection="0"/>
    <xf numFmtId="0" fontId="78" fillId="40" borderId="0" applyNumberFormat="0" applyBorder="0" applyAlignment="0" applyProtection="0"/>
    <xf numFmtId="0" fontId="87" fillId="39" borderId="0" applyNumberFormat="0" applyBorder="0" applyAlignment="0" applyProtection="0"/>
    <xf numFmtId="0" fontId="13" fillId="44" borderId="0" applyNumberFormat="0" applyBorder="0" applyAlignment="0" applyProtection="0"/>
    <xf numFmtId="0" fontId="120" fillId="0" borderId="31" applyNumberFormat="0" applyFill="0" applyAlignment="0" applyProtection="0"/>
    <xf numFmtId="0" fontId="7" fillId="39" borderId="0" applyNumberFormat="0" applyBorder="0" applyAlignment="0" applyProtection="0"/>
    <xf numFmtId="0" fontId="121" fillId="0" borderId="33" applyNumberFormat="0" applyFill="0" applyAlignment="0" applyProtection="0"/>
    <xf numFmtId="0" fontId="7" fillId="45"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13" fillId="51" borderId="0" applyNumberFormat="0" applyBorder="0" applyAlignment="0" applyProtection="0"/>
    <xf numFmtId="0" fontId="7"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44" borderId="0" applyNumberFormat="0" applyBorder="0" applyAlignment="0" applyProtection="0"/>
    <xf numFmtId="0" fontId="7" fillId="42"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7" fillId="39" borderId="0" applyNumberFormat="0" applyBorder="0" applyAlignment="0" applyProtection="0"/>
    <xf numFmtId="0" fontId="120" fillId="0" borderId="31" applyNumberFormat="0" applyFill="0" applyAlignment="0" applyProtection="0"/>
    <xf numFmtId="0" fontId="120" fillId="0" borderId="31" applyNumberFormat="0" applyFill="0" applyAlignment="0" applyProtection="0"/>
    <xf numFmtId="0" fontId="12" fillId="0" borderId="0"/>
    <xf numFmtId="0" fontId="13" fillId="41" borderId="0" applyNumberFormat="0" applyBorder="0" applyAlignment="0" applyProtection="0"/>
    <xf numFmtId="0" fontId="120" fillId="0" borderId="31" applyNumberFormat="0" applyFill="0" applyAlignment="0" applyProtection="0"/>
    <xf numFmtId="0" fontId="7" fillId="45" borderId="0" applyNumberFormat="0" applyBorder="0" applyAlignment="0" applyProtection="0"/>
    <xf numFmtId="0" fontId="49" fillId="0" borderId="0"/>
    <xf numFmtId="0" fontId="82" fillId="55" borderId="0" applyNumberFormat="0" applyBorder="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78"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2" borderId="0" applyNumberFormat="0" applyBorder="0" applyAlignment="0" applyProtection="0"/>
    <xf numFmtId="0" fontId="7" fillId="47" borderId="0" applyNumberFormat="0" applyBorder="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7" fillId="47" borderId="0" applyNumberFormat="0" applyBorder="0" applyAlignment="0" applyProtection="0"/>
    <xf numFmtId="0" fontId="13" fillId="43" borderId="0" applyNumberFormat="0" applyBorder="0" applyAlignment="0" applyProtection="0"/>
    <xf numFmtId="0" fontId="7" fillId="47" borderId="0" applyNumberFormat="0" applyBorder="0" applyAlignment="0" applyProtection="0"/>
    <xf numFmtId="0" fontId="13" fillId="43" borderId="0" applyNumberFormat="0" applyBorder="0" applyAlignment="0" applyProtection="0"/>
    <xf numFmtId="0" fontId="13" fillId="0" borderId="0"/>
    <xf numFmtId="0" fontId="7" fillId="4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13" fillId="0" borderId="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6" fillId="0" borderId="0" applyNumberFormat="0" applyFill="0" applyBorder="0" applyAlignment="0" applyProtection="0"/>
    <xf numFmtId="0" fontId="7" fillId="47" borderId="0" applyNumberFormat="0" applyBorder="0" applyAlignment="0" applyProtection="0"/>
    <xf numFmtId="0" fontId="78" fillId="3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13" fillId="38" borderId="0" applyNumberFormat="0" applyBorder="0" applyAlignment="0" applyProtection="0"/>
    <xf numFmtId="0" fontId="7" fillId="36" borderId="0" applyNumberFormat="0" applyBorder="0" applyAlignment="0" applyProtection="0"/>
    <xf numFmtId="0" fontId="13" fillId="3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8"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8" fillId="44" borderId="0" applyNumberFormat="0" applyBorder="0" applyAlignment="0" applyProtection="0"/>
    <xf numFmtId="0" fontId="13" fillId="44" borderId="0" applyNumberFormat="0" applyBorder="0" applyAlignment="0" applyProtection="0"/>
    <xf numFmtId="0" fontId="7" fillId="45"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13" fillId="58" borderId="29" applyNumberFormat="0" applyAlignment="0" applyProtection="0"/>
    <xf numFmtId="0" fontId="13" fillId="58" borderId="29" applyNumberFormat="0" applyAlignment="0" applyProtection="0"/>
    <xf numFmtId="0" fontId="105" fillId="58" borderId="29" applyNumberFormat="0" applyAlignment="0" applyProtection="0"/>
    <xf numFmtId="0" fontId="13" fillId="48" borderId="0" applyNumberFormat="0" applyBorder="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3" fillId="57" borderId="46" applyNumberFormat="0" applyAlignment="0" applyProtection="0"/>
    <xf numFmtId="0" fontId="119" fillId="8" borderId="18" applyNumberFormat="0" applyAlignment="0" applyProtection="0"/>
    <xf numFmtId="0" fontId="13" fillId="57" borderId="46"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04" fillId="57" borderId="46" applyNumberFormat="0" applyAlignment="0" applyProtection="0"/>
    <xf numFmtId="0" fontId="82" fillId="39"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13" fillId="36"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0" borderId="0"/>
    <xf numFmtId="0" fontId="13" fillId="0" borderId="0"/>
    <xf numFmtId="0" fontId="13" fillId="0" borderId="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13" fillId="0" borderId="0"/>
    <xf numFmtId="0" fontId="13" fillId="51" borderId="0" applyNumberFormat="0" applyBorder="0" applyAlignment="0" applyProtection="0"/>
    <xf numFmtId="0" fontId="13" fillId="51" borderId="0" applyNumberFormat="0" applyBorder="0" applyAlignment="0" applyProtection="0"/>
    <xf numFmtId="0" fontId="102" fillId="51"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0" borderId="0" applyNumberFormat="0" applyBorder="0" applyAlignment="0" applyProtection="0"/>
    <xf numFmtId="0" fontId="13" fillId="42"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0" borderId="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0" borderId="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13" fillId="0" borderId="0"/>
    <xf numFmtId="0" fontId="82" fillId="36" borderId="0" applyNumberFormat="0" applyBorder="0" applyAlignment="0" applyProtection="0"/>
    <xf numFmtId="0" fontId="82" fillId="36" borderId="0" applyNumberFormat="0" applyBorder="0" applyAlignment="0" applyProtection="0"/>
    <xf numFmtId="0" fontId="82" fillId="49" borderId="0" applyNumberFormat="0" applyBorder="0" applyAlignment="0" applyProtection="0"/>
    <xf numFmtId="0" fontId="82" fillId="36"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0" borderId="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82" fillId="42" borderId="0" applyNumberFormat="0" applyBorder="0" applyAlignment="0" applyProtection="0"/>
    <xf numFmtId="0" fontId="13" fillId="0" borderId="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0" borderId="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78" fillId="35"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13" fillId="35" borderId="0" applyNumberFormat="0" applyBorder="0" applyAlignment="0" applyProtection="0"/>
    <xf numFmtId="0" fontId="7" fillId="41" borderId="0" applyNumberFormat="0" applyBorder="0" applyAlignment="0" applyProtection="0"/>
    <xf numFmtId="0" fontId="13" fillId="35"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8" fillId="3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3" fillId="36" borderId="0" applyNumberFormat="0" applyBorder="0" applyAlignment="0" applyProtection="0"/>
    <xf numFmtId="0" fontId="7" fillId="42" borderId="0" applyNumberFormat="0" applyBorder="0" applyAlignment="0" applyProtection="0"/>
    <xf numFmtId="0" fontId="13" fillId="3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8" fillId="37"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13" fillId="37" borderId="0" applyNumberFormat="0" applyBorder="0" applyAlignment="0" applyProtection="0"/>
    <xf numFmtId="0" fontId="7" fillId="45" borderId="0" applyNumberFormat="0" applyBorder="0" applyAlignment="0" applyProtection="0"/>
    <xf numFmtId="0" fontId="13" fillId="37"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8" fillId="38"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13" fillId="38" borderId="0" applyNumberFormat="0" applyBorder="0" applyAlignment="0" applyProtection="0"/>
    <xf numFmtId="0" fontId="7" fillId="40" borderId="0" applyNumberFormat="0" applyBorder="0" applyAlignment="0" applyProtection="0"/>
    <xf numFmtId="0" fontId="13" fillId="38"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8"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8" fillId="4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13" fillId="40" borderId="0" applyNumberFormat="0" applyBorder="0" applyAlignment="0" applyProtection="0"/>
    <xf numFmtId="0" fontId="7" fillId="45" borderId="0" applyNumberFormat="0" applyBorder="0" applyAlignment="0" applyProtection="0"/>
    <xf numFmtId="0" fontId="13" fillId="4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8"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8"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3" fillId="42" borderId="0" applyNumberFormat="0" applyBorder="0" applyAlignment="0" applyProtection="0"/>
    <xf numFmtId="0" fontId="7" fillId="42" borderId="0" applyNumberFormat="0" applyBorder="0" applyAlignment="0" applyProtection="0"/>
    <xf numFmtId="0" fontId="13"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8"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13" fillId="43" borderId="0" applyNumberFormat="0" applyBorder="0" applyAlignment="0" applyProtection="0"/>
    <xf numFmtId="0" fontId="7" fillId="47" borderId="0" applyNumberFormat="0" applyBorder="0" applyAlignment="0" applyProtection="0"/>
    <xf numFmtId="0" fontId="13"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8" fillId="3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13" fillId="38" borderId="0" applyNumberFormat="0" applyBorder="0" applyAlignment="0" applyProtection="0"/>
    <xf numFmtId="0" fontId="7" fillId="36" borderId="0" applyNumberFormat="0" applyBorder="0" applyAlignment="0" applyProtection="0"/>
    <xf numFmtId="0" fontId="13" fillId="3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8"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8" fillId="44"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13" fillId="44" borderId="0" applyNumberFormat="0" applyBorder="0" applyAlignment="0" applyProtection="0"/>
    <xf numFmtId="0" fontId="7" fillId="45" borderId="0" applyNumberFormat="0" applyBorder="0" applyAlignment="0" applyProtection="0"/>
    <xf numFmtId="0" fontId="13" fillId="44"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44" borderId="0" applyNumberFormat="0" applyBorder="0" applyAlignment="0" applyProtection="0"/>
    <xf numFmtId="0" fontId="82" fillId="36" borderId="0" applyNumberFormat="0" applyBorder="0" applyAlignment="0" applyProtection="0"/>
    <xf numFmtId="0" fontId="13" fillId="43"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36"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1" borderId="0" applyNumberFormat="0" applyBorder="0" applyAlignment="0" applyProtection="0"/>
    <xf numFmtId="0" fontId="102"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3" fillId="51" borderId="0" applyNumberFormat="0" applyBorder="0" applyAlignment="0" applyProtection="0"/>
    <xf numFmtId="0" fontId="104" fillId="57" borderId="46"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7" borderId="46" applyNumberFormat="0" applyAlignment="0" applyProtection="0"/>
    <xf numFmtId="0" fontId="119" fillId="8" borderId="18" applyNumberFormat="0" applyAlignment="0" applyProtection="0"/>
    <xf numFmtId="0" fontId="13" fillId="57" borderId="46"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7" fillId="45" borderId="0" applyNumberFormat="0" applyBorder="0" applyAlignment="0" applyProtection="0"/>
    <xf numFmtId="0" fontId="105" fillId="58" borderId="29" applyNumberFormat="0" applyAlignment="0" applyProtection="0"/>
    <xf numFmtId="0" fontId="13" fillId="58" borderId="29" applyNumberFormat="0" applyAlignment="0" applyProtection="0"/>
    <xf numFmtId="0" fontId="13" fillId="58" borderId="29" applyNumberFormat="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8" fillId="4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13" fillId="38" borderId="0" applyNumberFormat="0" applyBorder="0" applyAlignment="0" applyProtection="0"/>
    <xf numFmtId="0" fontId="7" fillId="36" borderId="0" applyNumberFormat="0" applyBorder="0" applyAlignment="0" applyProtection="0"/>
    <xf numFmtId="0" fontId="13" fillId="3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8" fillId="38"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13" fillId="43" borderId="0" applyNumberFormat="0" applyBorder="0" applyAlignment="0" applyProtection="0"/>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7" fillId="47" borderId="0" applyNumberFormat="0" applyBorder="0" applyAlignment="0" applyProtection="0"/>
    <xf numFmtId="0" fontId="7" fillId="47" borderId="0" applyNumberFormat="0" applyBorder="0" applyAlignment="0" applyProtection="0"/>
    <xf numFmtId="0" fontId="13" fillId="43" borderId="0" applyNumberFormat="0" applyBorder="0" applyAlignment="0" applyProtection="0"/>
    <xf numFmtId="0" fontId="7" fillId="47"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7" fillId="47" borderId="0" applyNumberFormat="0" applyBorder="0" applyAlignment="0" applyProtection="0"/>
    <xf numFmtId="0" fontId="7" fillId="42" borderId="0" applyNumberFormat="0" applyBorder="0" applyAlignment="0" applyProtection="0"/>
    <xf numFmtId="0" fontId="78" fillId="43"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3" fillId="0" borderId="30"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7" fillId="42" borderId="0" applyNumberFormat="0" applyBorder="0" applyAlignment="0" applyProtection="0"/>
    <xf numFmtId="0" fontId="13"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7" fillId="42" borderId="0" applyNumberFormat="0" applyBorder="0" applyAlignment="0" applyProtection="0"/>
    <xf numFmtId="0" fontId="7" fillId="42" borderId="0" applyNumberFormat="0" applyBorder="0" applyAlignment="0" applyProtection="0"/>
    <xf numFmtId="0" fontId="13"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32" fillId="0" borderId="34"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78" fillId="4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7" fillId="39" borderId="0" applyNumberFormat="0" applyBorder="0" applyAlignment="0" applyProtection="0"/>
    <xf numFmtId="0" fontId="7" fillId="39" borderId="0" applyNumberFormat="0" applyBorder="0" applyAlignment="0" applyProtection="0"/>
    <xf numFmtId="0" fontId="111" fillId="40" borderId="46" applyNumberFormat="0" applyAlignment="0" applyProtection="0"/>
    <xf numFmtId="0" fontId="13" fillId="41"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13" fillId="40" borderId="46" applyNumberFormat="0" applyAlignment="0" applyProtection="0"/>
    <xf numFmtId="0" fontId="91" fillId="47" borderId="18" applyNumberFormat="0" applyAlignment="0" applyProtection="0"/>
    <xf numFmtId="0" fontId="13" fillId="40" borderId="46"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7" fillId="39" borderId="0" applyNumberFormat="0" applyBorder="0" applyAlignment="0" applyProtection="0"/>
    <xf numFmtId="0" fontId="7" fillId="4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8" fillId="41" borderId="0" applyNumberFormat="0" applyBorder="0" applyAlignment="0" applyProtection="0"/>
    <xf numFmtId="0" fontId="13" fillId="0" borderId="36" applyNumberFormat="0" applyFill="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7" fillId="45" borderId="0" applyNumberFormat="0" applyBorder="0" applyAlignment="0" applyProtection="0"/>
    <xf numFmtId="0" fontId="13" fillId="0" borderId="0"/>
    <xf numFmtId="0" fontId="7" fillId="45" borderId="0" applyNumberFormat="0" applyBorder="0" applyAlignment="0" applyProtection="0"/>
    <xf numFmtId="0" fontId="13" fillId="0" borderId="0"/>
    <xf numFmtId="0" fontId="13" fillId="0" borderId="0"/>
    <xf numFmtId="0" fontId="13" fillId="0" borderId="0"/>
    <xf numFmtId="0" fontId="7" fillId="45" borderId="0" applyNumberFormat="0" applyBorder="0" applyAlignment="0" applyProtection="0"/>
    <xf numFmtId="0" fontId="7" fillId="4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8" fillId="39"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13" fillId="38" borderId="0" applyNumberFormat="0" applyBorder="0" applyAlignment="0" applyProtection="0"/>
    <xf numFmtId="0" fontId="7" fillId="40" borderId="0" applyNumberFormat="0" applyBorder="0" applyAlignment="0" applyProtection="0"/>
    <xf numFmtId="0" fontId="13" fillId="38"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8" fillId="38"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13" fillId="37" borderId="0" applyNumberFormat="0" applyBorder="0" applyAlignment="0" applyProtection="0"/>
    <xf numFmtId="0" fontId="7" fillId="45" borderId="0" applyNumberFormat="0" applyBorder="0" applyAlignment="0" applyProtection="0"/>
    <xf numFmtId="0" fontId="13" fillId="37"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8" fillId="3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3" fillId="36" borderId="0" applyNumberFormat="0" applyBorder="0" applyAlignment="0" applyProtection="0"/>
    <xf numFmtId="0" fontId="7" fillId="42" borderId="0" applyNumberFormat="0" applyBorder="0" applyAlignment="0" applyProtection="0"/>
    <xf numFmtId="0" fontId="13" fillId="3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8" fillId="36"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13" fillId="35" borderId="0" applyNumberFormat="0" applyBorder="0" applyAlignment="0" applyProtection="0"/>
    <xf numFmtId="0" fontId="7" fillId="41" borderId="0" applyNumberFormat="0" applyBorder="0" applyAlignment="0" applyProtection="0"/>
    <xf numFmtId="0" fontId="13" fillId="35"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8" fillId="35" borderId="0" applyNumberFormat="0" applyBorder="0" applyAlignment="0" applyProtection="0"/>
    <xf numFmtId="0" fontId="82" fillId="44"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3" fillId="0" borderId="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0" borderId="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13" fillId="0" borderId="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7" fillId="0" borderId="0"/>
    <xf numFmtId="0" fontId="82" fillId="49" borderId="0" applyNumberFormat="0" applyBorder="0" applyAlignment="0" applyProtection="0"/>
    <xf numFmtId="0" fontId="13" fillId="0" borderId="0"/>
    <xf numFmtId="0" fontId="13" fillId="0" borderId="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0" borderId="0"/>
    <xf numFmtId="0" fontId="82" fillId="44" borderId="0" applyNumberFormat="0" applyBorder="0" applyAlignment="0" applyProtection="0"/>
    <xf numFmtId="0" fontId="13" fillId="0" borderId="0"/>
    <xf numFmtId="0" fontId="82" fillId="44" borderId="0" applyNumberFormat="0" applyBorder="0" applyAlignment="0" applyProtection="0"/>
    <xf numFmtId="0" fontId="82" fillId="44" borderId="0" applyNumberFormat="0" applyBorder="0" applyAlignment="0" applyProtection="0"/>
    <xf numFmtId="0" fontId="13" fillId="42" borderId="0" applyNumberFormat="0" applyBorder="0" applyAlignment="0" applyProtection="0"/>
    <xf numFmtId="0" fontId="102"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1" borderId="0" applyNumberFormat="0" applyBorder="0" applyAlignment="0" applyProtection="0"/>
    <xf numFmtId="0" fontId="13" fillId="51" borderId="0" applyNumberFormat="0" applyBorder="0" applyAlignment="0" applyProtection="0"/>
    <xf numFmtId="0" fontId="13" fillId="0" borderId="0"/>
    <xf numFmtId="0" fontId="13" fillId="51" borderId="0" applyNumberFormat="0" applyBorder="0" applyAlignment="0" applyProtection="0"/>
    <xf numFmtId="0" fontId="13" fillId="0" borderId="0"/>
    <xf numFmtId="0" fontId="82" fillId="49" borderId="0" applyNumberFormat="0" applyBorder="0" applyAlignment="0" applyProtection="0"/>
    <xf numFmtId="0" fontId="13" fillId="42"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0" borderId="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0" borderId="0"/>
    <xf numFmtId="0" fontId="82" fillId="55" borderId="0" applyNumberFormat="0" applyBorder="0" applyAlignment="0" applyProtection="0"/>
    <xf numFmtId="0" fontId="82" fillId="55" borderId="0" applyNumberFormat="0" applyBorder="0" applyAlignment="0" applyProtection="0"/>
    <xf numFmtId="0" fontId="82" fillId="39" borderId="0" applyNumberFormat="0" applyBorder="0" applyAlignment="0" applyProtection="0"/>
    <xf numFmtId="0" fontId="13" fillId="0" borderId="0"/>
    <xf numFmtId="0" fontId="82" fillId="39"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3" fillId="0" borderId="0"/>
    <xf numFmtId="0" fontId="13" fillId="0" borderId="0"/>
    <xf numFmtId="0" fontId="13" fillId="0" borderId="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3" fillId="0" borderId="0"/>
    <xf numFmtId="0" fontId="83" fillId="38" borderId="0" applyNumberFormat="0" applyBorder="0" applyAlignment="0" applyProtection="0"/>
    <xf numFmtId="0" fontId="83" fillId="38" borderId="0" applyNumberFormat="0" applyBorder="0" applyAlignment="0" applyProtection="0"/>
    <xf numFmtId="0" fontId="82" fillId="39" borderId="0" applyNumberFormat="0" applyBorder="0" applyAlignment="0" applyProtection="0"/>
    <xf numFmtId="0" fontId="104" fillId="57" borderId="46" applyNumberFormat="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7" borderId="46" applyNumberFormat="0" applyAlignment="0" applyProtection="0"/>
    <xf numFmtId="0" fontId="119" fillId="8" borderId="18" applyNumberFormat="0" applyAlignment="0" applyProtection="0"/>
    <xf numFmtId="0" fontId="13" fillId="57" borderId="46" applyNumberFormat="0" applyAlignment="0" applyProtection="0"/>
    <xf numFmtId="0" fontId="13" fillId="0" borderId="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3" fillId="48" borderId="0" applyNumberFormat="0" applyBorder="0" applyAlignment="0" applyProtection="0"/>
    <xf numFmtId="0" fontId="105" fillId="58" borderId="29" applyNumberFormat="0" applyAlignment="0" applyProtection="0"/>
    <xf numFmtId="0" fontId="13" fillId="58" borderId="29" applyNumberFormat="0" applyAlignment="0" applyProtection="0"/>
    <xf numFmtId="0" fontId="13" fillId="58" borderId="29" applyNumberFormat="0" applyAlignment="0" applyProtection="0"/>
    <xf numFmtId="0" fontId="13" fillId="48" borderId="0" applyNumberFormat="0" applyBorder="0" applyAlignment="0" applyProtection="0"/>
    <xf numFmtId="0" fontId="7" fillId="45" borderId="0" applyNumberFormat="0" applyBorder="0" applyAlignment="0" applyProtection="0"/>
    <xf numFmtId="0" fontId="13" fillId="44" borderId="0" applyNumberFormat="0" applyBorder="0" applyAlignment="0" applyProtection="0"/>
    <xf numFmtId="0" fontId="78" fillId="44"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8" fillId="4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13" fillId="38" borderId="0" applyNumberFormat="0" applyBorder="0" applyAlignment="0" applyProtection="0"/>
    <xf numFmtId="0" fontId="7" fillId="36" borderId="0" applyNumberFormat="0" applyBorder="0" applyAlignment="0" applyProtection="0"/>
    <xf numFmtId="0" fontId="13" fillId="3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8" fillId="38" borderId="0" applyNumberFormat="0" applyBorder="0" applyAlignment="0" applyProtection="0"/>
    <xf numFmtId="0" fontId="7" fillId="47" borderId="0" applyNumberFormat="0" applyBorder="0" applyAlignment="0" applyProtection="0"/>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7" fillId="47" borderId="0" applyNumberFormat="0" applyBorder="0" applyAlignment="0" applyProtection="0"/>
    <xf numFmtId="0" fontId="87" fillId="39" borderId="0" applyNumberFormat="0" applyBorder="0" applyAlignment="0" applyProtection="0"/>
    <xf numFmtId="0" fontId="13" fillId="0" borderId="0"/>
    <xf numFmtId="0" fontId="7" fillId="47"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0" fillId="0" borderId="31" applyNumberFormat="0" applyFill="0" applyAlignment="0" applyProtection="0"/>
    <xf numFmtId="0" fontId="13" fillId="0" borderId="0"/>
    <xf numFmtId="0" fontId="120" fillId="0" borderId="31" applyNumberFormat="0" applyFill="0" applyAlignment="0" applyProtection="0"/>
    <xf numFmtId="0" fontId="120" fillId="0" borderId="31" applyNumberFormat="0" applyFill="0" applyAlignment="0" applyProtection="0"/>
    <xf numFmtId="0" fontId="7" fillId="47" borderId="0" applyNumberFormat="0" applyBorder="0" applyAlignment="0" applyProtection="0"/>
    <xf numFmtId="0" fontId="7" fillId="42"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13" fillId="45" borderId="38" applyNumberFormat="0" applyFont="0" applyAlignment="0" applyProtection="0"/>
    <xf numFmtId="0" fontId="78" fillId="43" borderId="0" applyNumberFormat="0" applyBorder="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3" fillId="0" borderId="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3" fillId="45" borderId="38" applyNumberFormat="0" applyFont="0" applyAlignment="0" applyProtection="0"/>
    <xf numFmtId="0" fontId="121" fillId="0" borderId="33" applyNumberFormat="0" applyFill="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3" fillId="36" borderId="0" applyNumberFormat="0" applyBorder="0" applyAlignment="0" applyProtection="0"/>
    <xf numFmtId="0" fontId="49" fillId="0" borderId="0"/>
    <xf numFmtId="0" fontId="7" fillId="45" borderId="0" applyNumberFormat="0" applyBorder="0" applyAlignment="0" applyProtection="0"/>
    <xf numFmtId="0" fontId="82" fillId="44" borderId="0" applyNumberFormat="0" applyBorder="0" applyAlignment="0" applyProtection="0"/>
    <xf numFmtId="0" fontId="13" fillId="45" borderId="38" applyNumberFormat="0" applyFont="0" applyAlignment="0" applyProtection="0"/>
    <xf numFmtId="0" fontId="13" fillId="0" borderId="30" applyNumberFormat="0" applyFill="0" applyAlignment="0" applyProtection="0"/>
    <xf numFmtId="0" fontId="120" fillId="0" borderId="31" applyNumberFormat="0" applyFill="0" applyAlignment="0" applyProtection="0"/>
    <xf numFmtId="0" fontId="13" fillId="0" borderId="0"/>
    <xf numFmtId="0" fontId="7"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2" fillId="0" borderId="0"/>
    <xf numFmtId="0" fontId="13" fillId="45" borderId="38" applyNumberFormat="0" applyFont="0" applyAlignment="0" applyProtection="0"/>
    <xf numFmtId="0" fontId="120" fillId="0" borderId="31" applyNumberFormat="0" applyFill="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14" fillId="57" borderId="44" applyNumberFormat="0" applyAlignment="0" applyProtection="0"/>
    <xf numFmtId="0" fontId="13" fillId="57" borderId="44" applyNumberFormat="0" applyAlignment="0" applyProtection="0"/>
    <xf numFmtId="0" fontId="13" fillId="57" borderId="44" applyNumberFormat="0" applyAlignment="0" applyProtection="0"/>
    <xf numFmtId="0" fontId="7" fillId="45" borderId="0" applyNumberFormat="0" applyBorder="0" applyAlignment="0" applyProtection="0"/>
    <xf numFmtId="0" fontId="82" fillId="39" borderId="0" applyNumberFormat="0" applyBorder="0" applyAlignment="0" applyProtection="0"/>
    <xf numFmtId="0" fontId="7" fillId="42" borderId="0" applyNumberFormat="0" applyBorder="0" applyAlignment="0" applyProtection="0"/>
    <xf numFmtId="0" fontId="7" fillId="45" borderId="0" applyNumberFormat="0" applyBorder="0" applyAlignment="0" applyProtection="0"/>
    <xf numFmtId="0" fontId="87" fillId="39" borderId="0" applyNumberFormat="0" applyBorder="0" applyAlignment="0" applyProtection="0"/>
    <xf numFmtId="0" fontId="7" fillId="45" borderId="0" applyNumberFormat="0" applyBorder="0" applyAlignment="0" applyProtection="0"/>
    <xf numFmtId="0" fontId="118" fillId="59" borderId="43">
      <alignment horizontal="centerContinuous"/>
    </xf>
    <xf numFmtId="0" fontId="13" fillId="0" borderId="30"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0" fillId="0" borderId="31" applyNumberFormat="0" applyFill="0" applyAlignment="0" applyProtection="0"/>
    <xf numFmtId="0" fontId="116" fillId="0" borderId="45" applyNumberFormat="0" applyFill="0" applyAlignment="0" applyProtection="0"/>
    <xf numFmtId="0" fontId="122" fillId="0" borderId="35" applyNumberFormat="0" applyFill="0" applyAlignment="0" applyProtection="0"/>
    <xf numFmtId="0" fontId="82" fillId="39" borderId="0" applyNumberFormat="0" applyBorder="0" applyAlignment="0" applyProtection="0"/>
    <xf numFmtId="0" fontId="13" fillId="0" borderId="45" applyNumberFormat="0" applyFill="0" applyAlignment="0" applyProtection="0"/>
    <xf numFmtId="0" fontId="79" fillId="0" borderId="42" applyNumberFormat="0" applyFill="0" applyAlignment="0" applyProtection="0"/>
    <xf numFmtId="0" fontId="13" fillId="0" borderId="45"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 fillId="45" borderId="0" applyNumberFormat="0" applyBorder="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0" fontId="13" fillId="44" borderId="0" applyNumberFormat="0" applyBorder="0" applyAlignment="0" applyProtection="0"/>
    <xf numFmtId="0" fontId="7" fillId="39" borderId="0" applyNumberFormat="0" applyBorder="0" applyAlignment="0" applyProtection="0"/>
    <xf numFmtId="0" fontId="7" fillId="45" borderId="0" applyNumberFormat="0" applyBorder="0" applyAlignment="0" applyProtection="0"/>
    <xf numFmtId="0" fontId="78" fillId="44" borderId="0" applyNumberFormat="0" applyBorder="0" applyAlignment="0" applyProtection="0"/>
    <xf numFmtId="43" fontId="11" fillId="0" borderId="0" applyFont="0" applyFill="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13" fillId="0" borderId="0"/>
    <xf numFmtId="0" fontId="7" fillId="47" borderId="0" applyNumberFormat="0" applyBorder="0" applyAlignment="0" applyProtection="0"/>
    <xf numFmtId="0" fontId="13" fillId="43" borderId="0" applyNumberFormat="0" applyBorder="0" applyAlignment="0" applyProtection="0"/>
    <xf numFmtId="0" fontId="12" fillId="0" borderId="0"/>
    <xf numFmtId="0" fontId="12" fillId="0" borderId="0"/>
    <xf numFmtId="0" fontId="13" fillId="0" borderId="30" applyNumberFormat="0" applyFill="0" applyAlignment="0" applyProtection="0"/>
    <xf numFmtId="0" fontId="12" fillId="0" borderId="0"/>
    <xf numFmtId="0" fontId="12" fillId="0" borderId="0"/>
    <xf numFmtId="0" fontId="32" fillId="0" borderId="34" applyNumberFormat="0" applyFill="0" applyAlignment="0" applyProtection="0"/>
    <xf numFmtId="0" fontId="14" fillId="37" borderId="0" applyNumberFormat="0" applyBorder="0" applyAlignment="0" applyProtection="0"/>
    <xf numFmtId="0" fontId="7" fillId="45" borderId="0" applyNumberFormat="0" applyBorder="0" applyAlignment="0" applyProtection="0"/>
    <xf numFmtId="0" fontId="13" fillId="40"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0" borderId="0"/>
    <xf numFmtId="0" fontId="7" fillId="45" borderId="0" applyNumberFormat="0" applyBorder="0" applyAlignment="0" applyProtection="0"/>
    <xf numFmtId="0" fontId="7" fillId="45" borderId="0" applyNumberFormat="0" applyBorder="0" applyAlignment="0" applyProtection="0"/>
    <xf numFmtId="0" fontId="121" fillId="0" borderId="33" applyNumberFormat="0" applyFill="0" applyAlignment="0" applyProtection="0"/>
    <xf numFmtId="0" fontId="121" fillId="0" borderId="33" applyNumberFormat="0" applyFill="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32" fillId="0" borderId="34"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7" fillId="42" borderId="0" applyNumberFormat="0" applyBorder="0" applyAlignment="0" applyProtection="0"/>
    <xf numFmtId="0" fontId="7" fillId="42" borderId="0" applyNumberFormat="0" applyBorder="0" applyAlignment="0" applyProtection="0"/>
    <xf numFmtId="0" fontId="13" fillId="42" borderId="0" applyNumberFormat="0" applyBorder="0" applyAlignment="0" applyProtection="0"/>
    <xf numFmtId="0" fontId="7" fillId="42" borderId="0" applyNumberFormat="0" applyBorder="0" applyAlignment="0" applyProtection="0"/>
    <xf numFmtId="0" fontId="13" fillId="42" borderId="0" applyNumberFormat="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7" fillId="42" borderId="0" applyNumberFormat="0" applyBorder="0" applyAlignment="0" applyProtection="0"/>
    <xf numFmtId="0" fontId="78" fillId="42" borderId="0" applyNumberFormat="0" applyBorder="0" applyAlignment="0" applyProtection="0"/>
    <xf numFmtId="0" fontId="111" fillId="40" borderId="46" applyNumberFormat="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40" borderId="46" applyNumberFormat="0" applyAlignment="0" applyProtection="0"/>
    <xf numFmtId="0" fontId="91" fillId="47" borderId="18" applyNumberFormat="0" applyAlignment="0" applyProtection="0"/>
    <xf numFmtId="0" fontId="13" fillId="40" borderId="46"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0" borderId="36" applyNumberFormat="0" applyFill="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7" fillId="39"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78" fillId="41" borderId="0" applyNumberFormat="0" applyBorder="0" applyAlignment="0" applyProtection="0"/>
    <xf numFmtId="0" fontId="13" fillId="0" borderId="0"/>
    <xf numFmtId="0" fontId="7" fillId="45" borderId="0" applyNumberFormat="0" applyBorder="0" applyAlignment="0" applyProtection="0"/>
    <xf numFmtId="0" fontId="13" fillId="0" borderId="0"/>
    <xf numFmtId="0" fontId="13" fillId="0" borderId="0"/>
    <xf numFmtId="0" fontId="13" fillId="0" borderId="0"/>
    <xf numFmtId="0" fontId="7" fillId="45" borderId="0" applyNumberFormat="0" applyBorder="0" applyAlignment="0" applyProtection="0"/>
    <xf numFmtId="0" fontId="7" fillId="45" borderId="0" applyNumberFormat="0" applyBorder="0" applyAlignment="0" applyProtection="0"/>
    <xf numFmtId="0" fontId="13" fillId="40" borderId="0" applyNumberFormat="0" applyBorder="0" applyAlignment="0" applyProtection="0"/>
    <xf numFmtId="0" fontId="7" fillId="45" borderId="0" applyNumberFormat="0" applyBorder="0" applyAlignment="0" applyProtection="0"/>
    <xf numFmtId="0" fontId="13" fillId="4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8" fillId="40"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8" fillId="39"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13" fillId="38" borderId="0" applyNumberFormat="0" applyBorder="0" applyAlignment="0" applyProtection="0"/>
    <xf numFmtId="0" fontId="7" fillId="40" borderId="0" applyNumberFormat="0" applyBorder="0" applyAlignment="0" applyProtection="0"/>
    <xf numFmtId="0" fontId="13" fillId="38"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8" fillId="38"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13" fillId="37" borderId="0" applyNumberFormat="0" applyBorder="0" applyAlignment="0" applyProtection="0"/>
    <xf numFmtId="0" fontId="7" fillId="45" borderId="0" applyNumberFormat="0" applyBorder="0" applyAlignment="0" applyProtection="0"/>
    <xf numFmtId="0" fontId="13" fillId="37"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8" fillId="3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3" fillId="36" borderId="0" applyNumberFormat="0" applyBorder="0" applyAlignment="0" applyProtection="0"/>
    <xf numFmtId="0" fontId="7" fillId="42" borderId="0" applyNumberFormat="0" applyBorder="0" applyAlignment="0" applyProtection="0"/>
    <xf numFmtId="0" fontId="13" fillId="3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8" fillId="36"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13" fillId="35" borderId="0" applyNumberFormat="0" applyBorder="0" applyAlignment="0" applyProtection="0"/>
    <xf numFmtId="0" fontId="7" fillId="41" borderId="0" applyNumberFormat="0" applyBorder="0" applyAlignment="0" applyProtection="0"/>
    <xf numFmtId="0" fontId="13" fillId="35"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8" fillId="35"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3" fillId="0" borderId="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0" borderId="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55" borderId="0" applyNumberFormat="0" applyBorder="0" applyAlignment="0" applyProtection="0"/>
    <xf numFmtId="0" fontId="13" fillId="0" borderId="0"/>
    <xf numFmtId="0" fontId="82" fillId="49" borderId="0" applyNumberFormat="0" applyBorder="0" applyAlignment="0" applyProtection="0"/>
    <xf numFmtId="0" fontId="13" fillId="55" borderId="0" applyNumberFormat="0" applyBorder="0" applyAlignment="0" applyProtection="0"/>
    <xf numFmtId="0" fontId="7" fillId="0" borderId="0"/>
    <xf numFmtId="0" fontId="82" fillId="49" borderId="0" applyNumberFormat="0" applyBorder="0" applyAlignment="0" applyProtection="0"/>
    <xf numFmtId="0" fontId="13" fillId="0" borderId="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0" borderId="0"/>
    <xf numFmtId="0" fontId="13" fillId="0" borderId="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0" borderId="0"/>
    <xf numFmtId="0" fontId="82" fillId="44" borderId="0" applyNumberFormat="0" applyBorder="0" applyAlignment="0" applyProtection="0"/>
    <xf numFmtId="0" fontId="13" fillId="0" borderId="0"/>
    <xf numFmtId="0" fontId="82" fillId="44" borderId="0" applyNumberFormat="0" applyBorder="0" applyAlignment="0" applyProtection="0"/>
    <xf numFmtId="0" fontId="102"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0" borderId="0"/>
    <xf numFmtId="0" fontId="13" fillId="0" borderId="0"/>
    <xf numFmtId="0" fontId="82" fillId="55" borderId="0" applyNumberFormat="0" applyBorder="0" applyAlignment="0" applyProtection="0"/>
    <xf numFmtId="0" fontId="82" fillId="55"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13" fillId="0" borderId="0"/>
    <xf numFmtId="0" fontId="83" fillId="38" borderId="0" applyNumberFormat="0" applyBorder="0" applyAlignment="0" applyProtection="0"/>
    <xf numFmtId="0" fontId="13" fillId="0" borderId="0"/>
    <xf numFmtId="0" fontId="13" fillId="0" borderId="0"/>
    <xf numFmtId="0" fontId="13" fillId="0" borderId="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3" fillId="0" borderId="0"/>
    <xf numFmtId="0" fontId="104" fillId="57" borderId="47" applyNumberFormat="0" applyAlignment="0" applyProtection="0"/>
    <xf numFmtId="0" fontId="13" fillId="57" borderId="47" applyNumberFormat="0" applyAlignment="0" applyProtection="0"/>
    <xf numFmtId="0" fontId="119" fillId="8" borderId="18" applyNumberFormat="0" applyAlignment="0" applyProtection="0"/>
    <xf numFmtId="0" fontId="13" fillId="57" borderId="47"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05" fillId="58" borderId="29" applyNumberFormat="0" applyAlignment="0" applyProtection="0"/>
    <xf numFmtId="0" fontId="13" fillId="58" borderId="29" applyNumberFormat="0" applyAlignment="0" applyProtection="0"/>
    <xf numFmtId="0" fontId="13" fillId="58" borderId="29" applyNumberFormat="0" applyAlignment="0" applyProtection="0"/>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3" fillId="0" borderId="0"/>
    <xf numFmtId="0" fontId="87" fillId="39"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0" fillId="0" borderId="31" applyNumberFormat="0" applyFill="0" applyAlignment="0" applyProtection="0"/>
    <xf numFmtId="0" fontId="13" fillId="0" borderId="0"/>
    <xf numFmtId="0" fontId="120" fillId="0" borderId="31" applyNumberFormat="0" applyFill="0" applyAlignment="0" applyProtection="0"/>
    <xf numFmtId="0" fontId="120" fillId="0" borderId="31" applyNumberFormat="0" applyFill="0" applyAlignment="0" applyProtection="0"/>
    <xf numFmtId="0" fontId="13" fillId="45" borderId="38" applyNumberFormat="0" applyFont="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3" fillId="0" borderId="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3" fillId="45" borderId="38" applyNumberFormat="0" applyFont="0" applyAlignment="0" applyProtection="0"/>
    <xf numFmtId="0" fontId="121" fillId="0" borderId="33" applyNumberFormat="0" applyFill="0" applyAlignment="0" applyProtection="0"/>
    <xf numFmtId="0" fontId="13" fillId="36" borderId="0" applyNumberFormat="0" applyBorder="0" applyAlignment="0" applyProtection="0"/>
    <xf numFmtId="0" fontId="49" fillId="0" borderId="0"/>
    <xf numFmtId="0" fontId="13" fillId="45" borderId="38" applyNumberFormat="0" applyFont="0" applyAlignment="0" applyProtection="0"/>
    <xf numFmtId="0" fontId="13" fillId="0" borderId="0"/>
    <xf numFmtId="0" fontId="7"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2" fillId="0" borderId="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14" fillId="57" borderId="44" applyNumberFormat="0" applyAlignment="0" applyProtection="0"/>
    <xf numFmtId="0" fontId="13" fillId="57" borderId="44" applyNumberFormat="0" applyAlignment="0" applyProtection="0"/>
    <xf numFmtId="0" fontId="13" fillId="57" borderId="44" applyNumberFormat="0" applyAlignment="0" applyProtection="0"/>
    <xf numFmtId="0" fontId="7" fillId="45" borderId="0" applyNumberFormat="0" applyBorder="0" applyAlignment="0" applyProtection="0"/>
    <xf numFmtId="0" fontId="82" fillId="39"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118" fillId="59" borderId="43">
      <alignment horizontal="centerContinuous"/>
    </xf>
    <xf numFmtId="0" fontId="32" fillId="0" borderId="34" applyNumberFormat="0" applyFill="0" applyAlignment="0" applyProtection="0"/>
    <xf numFmtId="0" fontId="122" fillId="0" borderId="35" applyNumberFormat="0" applyFill="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45" applyNumberFormat="0" applyFill="0" applyAlignment="0" applyProtection="0"/>
    <xf numFmtId="0" fontId="122" fillId="0" borderId="35" applyNumberFormat="0" applyFill="0" applyAlignment="0" applyProtection="0"/>
    <xf numFmtId="0" fontId="82" fillId="39" borderId="0" applyNumberFormat="0" applyBorder="0" applyAlignment="0" applyProtection="0"/>
    <xf numFmtId="0" fontId="13" fillId="0" borderId="45" applyNumberFormat="0" applyFill="0" applyAlignment="0" applyProtection="0"/>
    <xf numFmtId="0" fontId="79" fillId="0" borderId="42" applyNumberFormat="0" applyFill="0" applyAlignment="0" applyProtection="0"/>
    <xf numFmtId="0" fontId="13" fillId="0" borderId="45"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 fillId="45" borderId="0" applyNumberFormat="0" applyBorder="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0" fontId="82" fillId="44" borderId="0" applyNumberFormat="0" applyBorder="0" applyAlignment="0" applyProtection="0"/>
    <xf numFmtId="0" fontId="7" fillId="45" borderId="0" applyNumberFormat="0" applyBorder="0" applyAlignment="0" applyProtection="0"/>
    <xf numFmtId="0" fontId="13" fillId="44"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43" fontId="11" fillId="0" borderId="0" applyFont="0" applyFill="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9"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2" fillId="0" borderId="0"/>
    <xf numFmtId="0" fontId="12" fillId="0" borderId="0"/>
    <xf numFmtId="0" fontId="87" fillId="39" borderId="0" applyNumberFormat="0" applyBorder="0" applyAlignment="0" applyProtection="0"/>
    <xf numFmtId="0" fontId="12" fillId="0" borderId="0"/>
    <xf numFmtId="0" fontId="12" fillId="0" borderId="0"/>
    <xf numFmtId="0" fontId="32" fillId="0" borderId="34" applyNumberFormat="0" applyFill="0" applyAlignment="0" applyProtection="0"/>
    <xf numFmtId="0" fontId="7" fillId="45" borderId="0" applyNumberFormat="0" applyBorder="0" applyAlignment="0" applyProtection="0"/>
    <xf numFmtId="0" fontId="7" fillId="45"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0" borderId="0"/>
    <xf numFmtId="0" fontId="7" fillId="45" borderId="0" applyNumberFormat="0" applyBorder="0" applyAlignment="0" applyProtection="0"/>
    <xf numFmtId="0" fontId="7" fillId="45" borderId="0" applyNumberFormat="0" applyBorder="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7" fillId="42" borderId="0" applyNumberFormat="0" applyBorder="0" applyAlignment="0" applyProtection="0"/>
    <xf numFmtId="0" fontId="7" fillId="42" borderId="0" applyNumberFormat="0" applyBorder="0" applyAlignment="0" applyProtection="0"/>
    <xf numFmtId="0" fontId="13" fillId="42" borderId="0" applyNumberFormat="0" applyBorder="0" applyAlignment="0" applyProtection="0"/>
    <xf numFmtId="0" fontId="7" fillId="42" borderId="0" applyNumberFormat="0" applyBorder="0" applyAlignment="0" applyProtection="0"/>
    <xf numFmtId="0" fontId="13" fillId="42" borderId="0" applyNumberFormat="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7" fillId="42" borderId="0" applyNumberFormat="0" applyBorder="0" applyAlignment="0" applyProtection="0"/>
    <xf numFmtId="0" fontId="78" fillId="42" borderId="0" applyNumberFormat="0" applyBorder="0" applyAlignment="0" applyProtection="0"/>
    <xf numFmtId="0" fontId="111" fillId="40" borderId="46" applyNumberFormat="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40" borderId="46" applyNumberFormat="0" applyAlignment="0" applyProtection="0"/>
    <xf numFmtId="0" fontId="91" fillId="47" borderId="18" applyNumberFormat="0" applyAlignment="0" applyProtection="0"/>
    <xf numFmtId="0" fontId="13" fillId="40" borderId="46"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0" borderId="36" applyNumberFormat="0" applyFill="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7" fillId="39" borderId="0" applyNumberFormat="0" applyBorder="0" applyAlignment="0" applyProtection="0"/>
    <xf numFmtId="0" fontId="7" fillId="39" borderId="0" applyNumberFormat="0" applyBorder="0" applyAlignment="0" applyProtection="0"/>
    <xf numFmtId="0" fontId="13" fillId="41"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78" fillId="41" borderId="0" applyNumberFormat="0" applyBorder="0" applyAlignment="0" applyProtection="0"/>
    <xf numFmtId="0" fontId="13" fillId="0" borderId="0"/>
    <xf numFmtId="0" fontId="7" fillId="45" borderId="0" applyNumberFormat="0" applyBorder="0" applyAlignment="0" applyProtection="0"/>
    <xf numFmtId="0" fontId="13" fillId="0" borderId="0"/>
    <xf numFmtId="0" fontId="13" fillId="0" borderId="0"/>
    <xf numFmtId="0" fontId="13" fillId="0" borderId="0"/>
    <xf numFmtId="0" fontId="7" fillId="45" borderId="0" applyNumberFormat="0" applyBorder="0" applyAlignment="0" applyProtection="0"/>
    <xf numFmtId="0" fontId="7" fillId="45" borderId="0" applyNumberFormat="0" applyBorder="0" applyAlignment="0" applyProtection="0"/>
    <xf numFmtId="0" fontId="13" fillId="40" borderId="0" applyNumberFormat="0" applyBorder="0" applyAlignment="0" applyProtection="0"/>
    <xf numFmtId="0" fontId="7" fillId="45" borderId="0" applyNumberFormat="0" applyBorder="0" applyAlignment="0" applyProtection="0"/>
    <xf numFmtId="0" fontId="13" fillId="4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8" fillId="40"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8" fillId="39"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13" fillId="38" borderId="0" applyNumberFormat="0" applyBorder="0" applyAlignment="0" applyProtection="0"/>
    <xf numFmtId="0" fontId="7" fillId="40" borderId="0" applyNumberFormat="0" applyBorder="0" applyAlignment="0" applyProtection="0"/>
    <xf numFmtId="0" fontId="13" fillId="38"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8" fillId="38"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13" fillId="37" borderId="0" applyNumberFormat="0" applyBorder="0" applyAlignment="0" applyProtection="0"/>
    <xf numFmtId="0" fontId="7" fillId="45" borderId="0" applyNumberFormat="0" applyBorder="0" applyAlignment="0" applyProtection="0"/>
    <xf numFmtId="0" fontId="13" fillId="37"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8" fillId="37"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13" fillId="36" borderId="0" applyNumberFormat="0" applyBorder="0" applyAlignment="0" applyProtection="0"/>
    <xf numFmtId="0" fontId="7" fillId="42" borderId="0" applyNumberFormat="0" applyBorder="0" applyAlignment="0" applyProtection="0"/>
    <xf numFmtId="0" fontId="13" fillId="36"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8" fillId="36"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13" fillId="35" borderId="0" applyNumberFormat="0" applyBorder="0" applyAlignment="0" applyProtection="0"/>
    <xf numFmtId="0" fontId="7" fillId="41" borderId="0" applyNumberFormat="0" applyBorder="0" applyAlignment="0" applyProtection="0"/>
    <xf numFmtId="0" fontId="13" fillId="35"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8" fillId="35" borderId="0" applyNumberFormat="0" applyBorder="0" applyAlignment="0" applyProtection="0"/>
    <xf numFmtId="0" fontId="13" fillId="0" borderId="0"/>
    <xf numFmtId="0" fontId="13"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0" borderId="0"/>
    <xf numFmtId="0" fontId="13" fillId="45" borderId="38" applyNumberFormat="0" applyFont="0" applyAlignment="0" applyProtection="0"/>
    <xf numFmtId="0" fontId="13" fillId="0" borderId="0"/>
    <xf numFmtId="0" fontId="13" fillId="45" borderId="38" applyNumberFormat="0" applyFont="0" applyAlignment="0" applyProtection="0"/>
    <xf numFmtId="0" fontId="49" fillId="0" borderId="0"/>
    <xf numFmtId="0" fontId="13" fillId="45" borderId="38" applyNumberFormat="0" applyFont="0" applyAlignment="0" applyProtection="0"/>
    <xf numFmtId="0" fontId="12" fillId="0" borderId="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14" fillId="57" borderId="44" applyNumberFormat="0" applyAlignment="0" applyProtection="0"/>
    <xf numFmtId="0" fontId="13" fillId="57" borderId="44" applyNumberFormat="0" applyAlignment="0" applyProtection="0"/>
    <xf numFmtId="0" fontId="13" fillId="57" borderId="44" applyNumberFormat="0" applyAlignment="0" applyProtection="0"/>
    <xf numFmtId="0" fontId="118" fillId="59" borderId="43">
      <alignment horizontal="centerContinuous"/>
    </xf>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45" applyNumberFormat="0" applyFill="0" applyAlignment="0" applyProtection="0"/>
    <xf numFmtId="0" fontId="13" fillId="0" borderId="45" applyNumberFormat="0" applyFill="0" applyAlignment="0" applyProtection="0"/>
    <xf numFmtId="0" fontId="79" fillId="0" borderId="42" applyNumberFormat="0" applyFill="0" applyAlignment="0" applyProtection="0"/>
    <xf numFmtId="0" fontId="13" fillId="0" borderId="45"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79" fillId="0" borderId="42" applyNumberFormat="0" applyFill="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0" fontId="7" fillId="45" borderId="0" applyNumberFormat="0" applyBorder="0" applyAlignment="0" applyProtection="0"/>
    <xf numFmtId="0" fontId="13" fillId="44"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43" fontId="11" fillId="0" borderId="0" applyFont="0" applyFill="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9" borderId="0" applyNumberFormat="0" applyBorder="0" applyAlignment="0" applyProtection="0"/>
    <xf numFmtId="0" fontId="12" fillId="0" borderId="0"/>
    <xf numFmtId="0" fontId="12" fillId="0" borderId="0"/>
    <xf numFmtId="0" fontId="12" fillId="0" borderId="0"/>
    <xf numFmtId="0" fontId="12" fillId="0" borderId="0"/>
    <xf numFmtId="0" fontId="7" fillId="45"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0" borderId="0"/>
    <xf numFmtId="0" fontId="7" fillId="45" borderId="0" applyNumberFormat="0" applyBorder="0" applyAlignment="0" applyProtection="0"/>
    <xf numFmtId="0" fontId="7" fillId="45" borderId="0" applyNumberFormat="0" applyBorder="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11" fillId="40" borderId="47" applyNumberFormat="0" applyAlignment="0" applyProtection="0"/>
    <xf numFmtId="0" fontId="13" fillId="40" borderId="47" applyNumberFormat="0" applyAlignment="0" applyProtection="0"/>
    <xf numFmtId="0" fontId="91" fillId="47" borderId="18" applyNumberFormat="0" applyAlignment="0" applyProtection="0"/>
    <xf numFmtId="0" fontId="13" fillId="40" borderId="47"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13" fillId="0" borderId="36" applyNumberFormat="0" applyFill="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3" fillId="0" borderId="0"/>
    <xf numFmtId="0" fontId="13" fillId="0" borderId="0"/>
    <xf numFmtId="0" fontId="13"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2"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14" fillId="57" borderId="48" applyNumberFormat="0" applyAlignment="0" applyProtection="0"/>
    <xf numFmtId="0" fontId="13" fillId="57" borderId="48" applyNumberFormat="0" applyAlignment="0" applyProtection="0"/>
    <xf numFmtId="0" fontId="13" fillId="57" borderId="48" applyNumberFormat="0" applyAlignment="0" applyProtection="0"/>
    <xf numFmtId="0" fontId="118" fillId="59" borderId="49">
      <alignment horizontal="centerContinuous"/>
    </xf>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50"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13" fillId="0" borderId="50" applyNumberFormat="0" applyFill="0" applyAlignment="0" applyProtection="0"/>
    <xf numFmtId="0" fontId="79" fillId="0" borderId="51" applyNumberFormat="0" applyFill="0" applyAlignment="0" applyProtection="0"/>
    <xf numFmtId="0" fontId="13" fillId="0" borderId="50"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79" fillId="0" borderId="51" applyNumberFormat="0" applyFill="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43" fontId="11" fillId="0" borderId="0" applyFont="0" applyFill="0" applyBorder="0" applyAlignment="0" applyProtection="0"/>
    <xf numFmtId="0" fontId="12" fillId="0" borderId="0"/>
    <xf numFmtId="0" fontId="12" fillId="0" borderId="0"/>
    <xf numFmtId="0" fontId="12" fillId="0" borderId="0"/>
    <xf numFmtId="0" fontId="12" fillId="0" borderId="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0" borderId="0"/>
    <xf numFmtId="0" fontId="12"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8" fillId="35"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13" fillId="35" borderId="0" applyNumberFormat="0" applyBorder="0" applyAlignment="0" applyProtection="0"/>
    <xf numFmtId="0" fontId="6" fillId="41" borderId="0" applyNumberFormat="0" applyBorder="0" applyAlignment="0" applyProtection="0"/>
    <xf numFmtId="0" fontId="13" fillId="35"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78" fillId="36"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3" fillId="36" borderId="0" applyNumberFormat="0" applyBorder="0" applyAlignment="0" applyProtection="0"/>
    <xf numFmtId="0" fontId="6" fillId="42" borderId="0" applyNumberFormat="0" applyBorder="0" applyAlignment="0" applyProtection="0"/>
    <xf numFmtId="0" fontId="13" fillId="36"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78" fillId="37"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3" fillId="37" borderId="0" applyNumberFormat="0" applyBorder="0" applyAlignment="0" applyProtection="0"/>
    <xf numFmtId="0" fontId="6" fillId="45" borderId="0" applyNumberFormat="0" applyBorder="0" applyAlignment="0" applyProtection="0"/>
    <xf numFmtId="0" fontId="13" fillId="37"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78" fillId="3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3" fillId="38" borderId="0" applyNumberFormat="0" applyBorder="0" applyAlignment="0" applyProtection="0"/>
    <xf numFmtId="0" fontId="6" fillId="40" borderId="0" applyNumberFormat="0" applyBorder="0" applyAlignment="0" applyProtection="0"/>
    <xf numFmtId="0" fontId="13" fillId="38"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78"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78" fillId="40"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3" fillId="40" borderId="0" applyNumberFormat="0" applyBorder="0" applyAlignment="0" applyProtection="0"/>
    <xf numFmtId="0" fontId="6" fillId="45" borderId="0" applyNumberFormat="0" applyBorder="0" applyAlignment="0" applyProtection="0"/>
    <xf numFmtId="0" fontId="13" fillId="40"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78" fillId="41"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3" fillId="41" borderId="0" applyNumberFormat="0" applyBorder="0" applyAlignment="0" applyProtection="0"/>
    <xf numFmtId="0" fontId="6" fillId="39" borderId="0" applyNumberFormat="0" applyBorder="0" applyAlignment="0" applyProtection="0"/>
    <xf numFmtId="0" fontId="13" fillId="41"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78"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3" fillId="42" borderId="0" applyNumberFormat="0" applyBorder="0" applyAlignment="0" applyProtection="0"/>
    <xf numFmtId="0" fontId="6" fillId="42" borderId="0" applyNumberFormat="0" applyBorder="0" applyAlignment="0" applyProtection="0"/>
    <xf numFmtId="0" fontId="13"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78"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13" fillId="43" borderId="0" applyNumberFormat="0" applyBorder="0" applyAlignment="0" applyProtection="0"/>
    <xf numFmtId="0" fontId="6" fillId="47" borderId="0" applyNumberFormat="0" applyBorder="0" applyAlignment="0" applyProtection="0"/>
    <xf numFmtId="0" fontId="13"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78" fillId="38"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13" fillId="38" borderId="0" applyNumberFormat="0" applyBorder="0" applyAlignment="0" applyProtection="0"/>
    <xf numFmtId="0" fontId="6" fillId="36" borderId="0" applyNumberFormat="0" applyBorder="0" applyAlignment="0" applyProtection="0"/>
    <xf numFmtId="0" fontId="13" fillId="38"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78" fillId="41"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3" fillId="41" borderId="0" applyNumberFormat="0" applyBorder="0" applyAlignment="0" applyProtection="0"/>
    <xf numFmtId="0" fontId="6" fillId="39" borderId="0" applyNumberFormat="0" applyBorder="0" applyAlignment="0" applyProtection="0"/>
    <xf numFmtId="0" fontId="13" fillId="41"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78"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3" fillId="44" borderId="0" applyNumberFormat="0" applyBorder="0" applyAlignment="0" applyProtection="0"/>
    <xf numFmtId="0" fontId="6" fillId="45" borderId="0" applyNumberFormat="0" applyBorder="0" applyAlignment="0" applyProtection="0"/>
    <xf numFmtId="0" fontId="13"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2"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04" fillId="57" borderId="52" applyNumberFormat="0" applyAlignment="0" applyProtection="0"/>
    <xf numFmtId="0" fontId="13" fillId="57" borderId="52" applyNumberFormat="0" applyAlignment="0" applyProtection="0"/>
    <xf numFmtId="0" fontId="119" fillId="8" borderId="18" applyNumberFormat="0" applyAlignment="0" applyProtection="0"/>
    <xf numFmtId="0" fontId="13" fillId="57" borderId="52"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05" fillId="58" borderId="29" applyNumberFormat="0" applyAlignment="0" applyProtection="0"/>
    <xf numFmtId="0" fontId="13" fillId="58" borderId="29" applyNumberFormat="0" applyAlignment="0" applyProtection="0"/>
    <xf numFmtId="0" fontId="13" fillId="58" borderId="29" applyNumberFormat="0" applyAlignment="0" applyProtection="0"/>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3" fillId="0" borderId="30"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11" fillId="40" borderId="52" applyNumberFormat="0" applyAlignment="0" applyProtection="0"/>
    <xf numFmtId="0" fontId="13" fillId="40" borderId="52" applyNumberFormat="0" applyAlignment="0" applyProtection="0"/>
    <xf numFmtId="0" fontId="91" fillId="47" borderId="18" applyNumberFormat="0" applyAlignment="0" applyProtection="0"/>
    <xf numFmtId="0" fontId="13" fillId="40" borderId="52"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13" fillId="0" borderId="36" applyNumberFormat="0" applyFill="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2"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14" fillId="57" borderId="53" applyNumberFormat="0" applyAlignment="0" applyProtection="0"/>
    <xf numFmtId="0" fontId="13" fillId="57" borderId="53" applyNumberFormat="0" applyAlignment="0" applyProtection="0"/>
    <xf numFmtId="0" fontId="13" fillId="57" borderId="53" applyNumberFormat="0" applyAlignment="0" applyProtection="0"/>
    <xf numFmtId="0" fontId="118" fillId="59" borderId="54">
      <alignment horizontal="centerContinuous"/>
    </xf>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16" fillId="0" borderId="55" applyNumberFormat="0" applyFill="0" applyAlignment="0" applyProtection="0"/>
    <xf numFmtId="0" fontId="79" fillId="0" borderId="56" applyNumberFormat="0" applyFill="0" applyAlignment="0" applyProtection="0"/>
    <xf numFmtId="0" fontId="79" fillId="0" borderId="56" applyNumberFormat="0" applyFill="0" applyAlignment="0" applyProtection="0"/>
    <xf numFmtId="0" fontId="79" fillId="0" borderId="56" applyNumberFormat="0" applyFill="0" applyAlignment="0" applyProtection="0"/>
    <xf numFmtId="0" fontId="13" fillId="0" borderId="55" applyNumberFormat="0" applyFill="0" applyAlignment="0" applyProtection="0"/>
    <xf numFmtId="0" fontId="79" fillId="0" borderId="56" applyNumberFormat="0" applyFill="0" applyAlignment="0" applyProtection="0"/>
    <xf numFmtId="0" fontId="13" fillId="0" borderId="55" applyNumberFormat="0" applyFill="0" applyAlignment="0" applyProtection="0"/>
    <xf numFmtId="0" fontId="79" fillId="0" borderId="56" applyNumberFormat="0" applyFill="0" applyAlignment="0" applyProtection="0"/>
    <xf numFmtId="0" fontId="79" fillId="0" borderId="56" applyNumberFormat="0" applyFill="0" applyAlignment="0" applyProtection="0"/>
    <xf numFmtId="0" fontId="79" fillId="0" borderId="56" applyNumberFormat="0" applyFill="0" applyAlignment="0" applyProtection="0"/>
    <xf numFmtId="0" fontId="79" fillId="0" borderId="56" applyNumberFormat="0" applyFill="0" applyAlignment="0" applyProtection="0"/>
    <xf numFmtId="0" fontId="79" fillId="0" borderId="56" applyNumberFormat="0" applyFill="0" applyAlignment="0" applyProtection="0"/>
    <xf numFmtId="0" fontId="79" fillId="0" borderId="56" applyNumberFormat="0" applyFill="0" applyAlignment="0" applyProtection="0"/>
    <xf numFmtId="0" fontId="79" fillId="0" borderId="56" applyNumberFormat="0" applyFill="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43" fontId="11" fillId="0" borderId="0" applyFont="0" applyFill="0" applyBorder="0" applyAlignment="0" applyProtection="0"/>
    <xf numFmtId="0" fontId="12" fillId="0" borderId="0"/>
    <xf numFmtId="0" fontId="12" fillId="0" borderId="0"/>
    <xf numFmtId="0" fontId="12" fillId="0" borderId="0"/>
    <xf numFmtId="0" fontId="12" fillId="0" borderId="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0" borderId="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2"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6"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0"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2"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3"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17"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1"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47"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5"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2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9"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33"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104" fillId="57" borderId="57" applyNumberFormat="0" applyAlignment="0" applyProtection="0"/>
    <xf numFmtId="0" fontId="104" fillId="57" borderId="57" applyNumberFormat="0" applyAlignment="0" applyProtection="0"/>
    <xf numFmtId="0" fontId="104" fillId="57" borderId="57" applyNumberFormat="0" applyAlignment="0" applyProtection="0"/>
    <xf numFmtId="0" fontId="104" fillId="57" borderId="57" applyNumberFormat="0" applyAlignment="0" applyProtection="0"/>
    <xf numFmtId="0" fontId="104" fillId="57" borderId="57" applyNumberFormat="0" applyAlignment="0" applyProtection="0"/>
    <xf numFmtId="0" fontId="104" fillId="57" borderId="57" applyNumberFormat="0" applyAlignment="0" applyProtection="0"/>
    <xf numFmtId="0" fontId="104"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3" fillId="57" borderId="57" applyNumberFormat="0" applyAlignment="0" applyProtection="0"/>
    <xf numFmtId="0" fontId="111" fillId="40" borderId="57" applyNumberFormat="0" applyAlignment="0" applyProtection="0"/>
    <xf numFmtId="0" fontId="111" fillId="40" borderId="57" applyNumberFormat="0" applyAlignment="0" applyProtection="0"/>
    <xf numFmtId="0" fontId="111" fillId="40" borderId="57" applyNumberFormat="0" applyAlignment="0" applyProtection="0"/>
    <xf numFmtId="0" fontId="111" fillId="40" borderId="57" applyNumberFormat="0" applyAlignment="0" applyProtection="0"/>
    <xf numFmtId="0" fontId="111" fillId="40" borderId="57" applyNumberFormat="0" applyAlignment="0" applyProtection="0"/>
    <xf numFmtId="0" fontId="111" fillId="40" borderId="57" applyNumberFormat="0" applyAlignment="0" applyProtection="0"/>
    <xf numFmtId="0" fontId="111"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13" fillId="40" borderId="5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 fillId="0" borderId="0"/>
    <xf numFmtId="0" fontId="1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5" fillId="10" borderId="22"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12"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45" borderId="25" applyNumberFormat="0" applyFon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3"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4" fillId="57" borderId="58" applyNumberFormat="0" applyAlignment="0" applyProtection="0"/>
    <xf numFmtId="0" fontId="118" fillId="59" borderId="59">
      <alignment horizontal="centerContinuous"/>
    </xf>
    <xf numFmtId="0" fontId="118" fillId="59" borderId="59">
      <alignment horizontal="centerContinuous"/>
    </xf>
    <xf numFmtId="0" fontId="118" fillId="59" borderId="59">
      <alignment horizontal="centerContinuous"/>
    </xf>
    <xf numFmtId="0" fontId="118" fillId="59" borderId="59">
      <alignment horizontal="centerContinuous"/>
    </xf>
    <xf numFmtId="0" fontId="118" fillId="59" borderId="59">
      <alignment horizontal="centerContinuous"/>
    </xf>
    <xf numFmtId="0" fontId="118" fillId="59" borderId="59">
      <alignment horizontal="centerContinuous"/>
    </xf>
    <xf numFmtId="0" fontId="118" fillId="59" borderId="59">
      <alignment horizontal="centerContinuous"/>
    </xf>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116" fillId="0" borderId="61" applyNumberFormat="0" applyFill="0" applyAlignment="0" applyProtection="0"/>
    <xf numFmtId="0" fontId="116" fillId="0" borderId="61" applyNumberFormat="0" applyFill="0" applyAlignment="0" applyProtection="0"/>
    <xf numFmtId="0" fontId="116" fillId="0" borderId="61" applyNumberFormat="0" applyFill="0" applyAlignment="0" applyProtection="0"/>
    <xf numFmtId="0" fontId="116" fillId="0" borderId="61" applyNumberFormat="0" applyFill="0" applyAlignment="0" applyProtection="0"/>
    <xf numFmtId="0" fontId="116" fillId="0" borderId="61" applyNumberFormat="0" applyFill="0" applyAlignment="0" applyProtection="0"/>
    <xf numFmtId="0" fontId="116" fillId="0" borderId="61" applyNumberFormat="0" applyFill="0" applyAlignment="0" applyProtection="0"/>
    <xf numFmtId="0" fontId="116"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13" fillId="0" borderId="61"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79" fillId="0" borderId="60" applyNumberFormat="0" applyFill="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0"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2"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47"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39"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45" borderId="0" applyNumberFormat="0" applyBorder="0" applyAlignment="0" applyProtection="0"/>
    <xf numFmtId="0" fontId="4" fillId="0" borderId="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7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11" fillId="12" borderId="0" applyNumberFormat="0" applyBorder="0" applyAlignment="0" applyProtection="0"/>
    <xf numFmtId="0" fontId="3" fillId="12" borderId="0" applyNumberFormat="0" applyBorder="0" applyAlignment="0" applyProtection="0"/>
    <xf numFmtId="0" fontId="11" fillId="12" borderId="0" applyNumberFormat="0" applyBorder="0" applyAlignment="0" applyProtection="0"/>
    <xf numFmtId="0" fontId="3" fillId="12" borderId="0" applyNumberFormat="0" applyBorder="0" applyAlignment="0" applyProtection="0"/>
    <xf numFmtId="0" fontId="11" fillId="12" borderId="0" applyNumberFormat="0" applyBorder="0" applyAlignment="0" applyProtection="0"/>
    <xf numFmtId="0" fontId="3" fillId="12" borderId="0" applyNumberFormat="0" applyBorder="0" applyAlignment="0" applyProtection="0"/>
    <xf numFmtId="0" fontId="1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11" fillId="16" borderId="0" applyNumberFormat="0" applyBorder="0" applyAlignment="0" applyProtection="0"/>
    <xf numFmtId="0" fontId="3" fillId="16" borderId="0" applyNumberFormat="0" applyBorder="0" applyAlignment="0" applyProtection="0"/>
    <xf numFmtId="0" fontId="11" fillId="16" borderId="0" applyNumberFormat="0" applyBorder="0" applyAlignment="0" applyProtection="0"/>
    <xf numFmtId="0" fontId="3" fillId="16" borderId="0" applyNumberFormat="0" applyBorder="0" applyAlignment="0" applyProtection="0"/>
    <xf numFmtId="0" fontId="11" fillId="16" borderId="0" applyNumberFormat="0" applyBorder="0" applyAlignment="0" applyProtection="0"/>
    <xf numFmtId="0" fontId="3" fillId="16" borderId="0" applyNumberFormat="0" applyBorder="0" applyAlignment="0" applyProtection="0"/>
    <xf numFmtId="0" fontId="1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11" fillId="20" borderId="0" applyNumberFormat="0" applyBorder="0" applyAlignment="0" applyProtection="0"/>
    <xf numFmtId="0" fontId="3" fillId="20" borderId="0" applyNumberFormat="0" applyBorder="0" applyAlignment="0" applyProtection="0"/>
    <xf numFmtId="0" fontId="11" fillId="20" borderId="0" applyNumberFormat="0" applyBorder="0" applyAlignment="0" applyProtection="0"/>
    <xf numFmtId="0" fontId="3" fillId="20" borderId="0" applyNumberFormat="0" applyBorder="0" applyAlignment="0" applyProtection="0"/>
    <xf numFmtId="0" fontId="11" fillId="20" borderId="0" applyNumberFormat="0" applyBorder="0" applyAlignment="0" applyProtection="0"/>
    <xf numFmtId="0" fontId="3" fillId="20" borderId="0" applyNumberFormat="0" applyBorder="0" applyAlignment="0" applyProtection="0"/>
    <xf numFmtId="0" fontId="1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11" fillId="24" borderId="0" applyNumberFormat="0" applyBorder="0" applyAlignment="0" applyProtection="0"/>
    <xf numFmtId="0" fontId="3" fillId="24" borderId="0" applyNumberFormat="0" applyBorder="0" applyAlignment="0" applyProtection="0"/>
    <xf numFmtId="0" fontId="11" fillId="24" borderId="0" applyNumberFormat="0" applyBorder="0" applyAlignment="0" applyProtection="0"/>
    <xf numFmtId="0" fontId="3" fillId="24" borderId="0" applyNumberFormat="0" applyBorder="0" applyAlignment="0" applyProtection="0"/>
    <xf numFmtId="0" fontId="11" fillId="24" borderId="0" applyNumberFormat="0" applyBorder="0" applyAlignment="0" applyProtection="0"/>
    <xf numFmtId="0" fontId="3" fillId="24" borderId="0" applyNumberFormat="0" applyBorder="0" applyAlignment="0" applyProtection="0"/>
    <xf numFmtId="0" fontId="1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11" fillId="28" borderId="0" applyNumberFormat="0" applyBorder="0" applyAlignment="0" applyProtection="0"/>
    <xf numFmtId="0" fontId="3" fillId="28" borderId="0" applyNumberFormat="0" applyBorder="0" applyAlignment="0" applyProtection="0"/>
    <xf numFmtId="0" fontId="1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11" fillId="32" borderId="0" applyNumberFormat="0" applyBorder="0" applyAlignment="0" applyProtection="0"/>
    <xf numFmtId="0" fontId="3" fillId="32" borderId="0" applyNumberFormat="0" applyBorder="0" applyAlignment="0" applyProtection="0"/>
    <xf numFmtId="0" fontId="11" fillId="32" borderId="0" applyNumberFormat="0" applyBorder="0" applyAlignment="0" applyProtection="0"/>
    <xf numFmtId="0" fontId="3" fillId="32" borderId="0" applyNumberFormat="0" applyBorder="0" applyAlignment="0" applyProtection="0"/>
    <xf numFmtId="0" fontId="11" fillId="32" borderId="0" applyNumberFormat="0" applyBorder="0" applyAlignment="0" applyProtection="0"/>
    <xf numFmtId="0" fontId="3" fillId="32" borderId="0" applyNumberFormat="0" applyBorder="0" applyAlignment="0" applyProtection="0"/>
    <xf numFmtId="0" fontId="1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11" fillId="13" borderId="0" applyNumberFormat="0" applyBorder="0" applyAlignment="0" applyProtection="0"/>
    <xf numFmtId="0" fontId="3" fillId="13" borderId="0" applyNumberFormat="0" applyBorder="0" applyAlignment="0" applyProtection="0"/>
    <xf numFmtId="0" fontId="11" fillId="13" borderId="0" applyNumberFormat="0" applyBorder="0" applyAlignment="0" applyProtection="0"/>
    <xf numFmtId="0" fontId="3" fillId="13" borderId="0" applyNumberFormat="0" applyBorder="0" applyAlignment="0" applyProtection="0"/>
    <xf numFmtId="0" fontId="11" fillId="13" borderId="0" applyNumberFormat="0" applyBorder="0" applyAlignment="0" applyProtection="0"/>
    <xf numFmtId="0" fontId="3" fillId="13" borderId="0" applyNumberFormat="0" applyBorder="0" applyAlignment="0" applyProtection="0"/>
    <xf numFmtId="0" fontId="1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11" fillId="17" borderId="0" applyNumberFormat="0" applyBorder="0" applyAlignment="0" applyProtection="0"/>
    <xf numFmtId="0" fontId="3" fillId="17" borderId="0" applyNumberFormat="0" applyBorder="0" applyAlignment="0" applyProtection="0"/>
    <xf numFmtId="0" fontId="11" fillId="17" borderId="0" applyNumberFormat="0" applyBorder="0" applyAlignment="0" applyProtection="0"/>
    <xf numFmtId="0" fontId="3" fillId="17" borderId="0" applyNumberFormat="0" applyBorder="0" applyAlignment="0" applyProtection="0"/>
    <xf numFmtId="0" fontId="11" fillId="17" borderId="0" applyNumberFormat="0" applyBorder="0" applyAlignment="0" applyProtection="0"/>
    <xf numFmtId="0" fontId="3" fillId="17" borderId="0" applyNumberFormat="0" applyBorder="0" applyAlignment="0" applyProtection="0"/>
    <xf numFmtId="0" fontId="1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11" fillId="21" borderId="0" applyNumberFormat="0" applyBorder="0" applyAlignment="0" applyProtection="0"/>
    <xf numFmtId="0" fontId="3" fillId="21" borderId="0" applyNumberFormat="0" applyBorder="0" applyAlignment="0" applyProtection="0"/>
    <xf numFmtId="0" fontId="11" fillId="21" borderId="0" applyNumberFormat="0" applyBorder="0" applyAlignment="0" applyProtection="0"/>
    <xf numFmtId="0" fontId="3" fillId="21" borderId="0" applyNumberFormat="0" applyBorder="0" applyAlignment="0" applyProtection="0"/>
    <xf numFmtId="0" fontId="11" fillId="21" borderId="0" applyNumberFormat="0" applyBorder="0" applyAlignment="0" applyProtection="0"/>
    <xf numFmtId="0" fontId="3" fillId="21" borderId="0" applyNumberFormat="0" applyBorder="0" applyAlignment="0" applyProtection="0"/>
    <xf numFmtId="0" fontId="1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11" fillId="25" borderId="0" applyNumberFormat="0" applyBorder="0" applyAlignment="0" applyProtection="0"/>
    <xf numFmtId="0" fontId="3" fillId="25" borderId="0" applyNumberFormat="0" applyBorder="0" applyAlignment="0" applyProtection="0"/>
    <xf numFmtId="0" fontId="11" fillId="25" borderId="0" applyNumberFormat="0" applyBorder="0" applyAlignment="0" applyProtection="0"/>
    <xf numFmtId="0" fontId="3" fillId="25" borderId="0" applyNumberFormat="0" applyBorder="0" applyAlignment="0" applyProtection="0"/>
    <xf numFmtId="0" fontId="11" fillId="25" borderId="0" applyNumberFormat="0" applyBorder="0" applyAlignment="0" applyProtection="0"/>
    <xf numFmtId="0" fontId="3" fillId="25" borderId="0" applyNumberFormat="0" applyBorder="0" applyAlignment="0" applyProtection="0"/>
    <xf numFmtId="0" fontId="1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11" fillId="29" borderId="0" applyNumberFormat="0" applyBorder="0" applyAlignment="0" applyProtection="0"/>
    <xf numFmtId="0" fontId="3" fillId="29" borderId="0" applyNumberFormat="0" applyBorder="0" applyAlignment="0" applyProtection="0"/>
    <xf numFmtId="0" fontId="11" fillId="29" borderId="0" applyNumberFormat="0" applyBorder="0" applyAlignment="0" applyProtection="0"/>
    <xf numFmtId="0" fontId="3" fillId="29" borderId="0" applyNumberFormat="0" applyBorder="0" applyAlignment="0" applyProtection="0"/>
    <xf numFmtId="0" fontId="11" fillId="29" borderId="0" applyNumberFormat="0" applyBorder="0" applyAlignment="0" applyProtection="0"/>
    <xf numFmtId="0" fontId="3" fillId="29" borderId="0" applyNumberFormat="0" applyBorder="0" applyAlignment="0" applyProtection="0"/>
    <xf numFmtId="0" fontId="1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11" fillId="33" borderId="0" applyNumberFormat="0" applyBorder="0" applyAlignment="0" applyProtection="0"/>
    <xf numFmtId="0" fontId="3" fillId="33" borderId="0" applyNumberFormat="0" applyBorder="0" applyAlignment="0" applyProtection="0"/>
    <xf numFmtId="0" fontId="11" fillId="33" borderId="0" applyNumberFormat="0" applyBorder="0" applyAlignment="0" applyProtection="0"/>
    <xf numFmtId="0" fontId="3" fillId="33" borderId="0" applyNumberFormat="0" applyBorder="0" applyAlignment="0" applyProtection="0"/>
    <xf numFmtId="0" fontId="11" fillId="33" borderId="0" applyNumberFormat="0" applyBorder="0" applyAlignment="0" applyProtection="0"/>
    <xf numFmtId="0" fontId="3" fillId="33" borderId="0" applyNumberFormat="0" applyBorder="0" applyAlignment="0" applyProtection="0"/>
    <xf numFmtId="0" fontId="1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82"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77"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82" fillId="26" borderId="0" applyNumberFormat="0" applyBorder="0" applyAlignment="0" applyProtection="0"/>
    <xf numFmtId="0" fontId="82" fillId="26" borderId="0" applyNumberFormat="0" applyBorder="0" applyAlignment="0" applyProtection="0"/>
    <xf numFmtId="0" fontId="82"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82" fillId="30" borderId="0" applyNumberFormat="0" applyBorder="0" applyAlignment="0" applyProtection="0"/>
    <xf numFmtId="0" fontId="82" fillId="30" borderId="0" applyNumberFormat="0" applyBorder="0" applyAlignment="0" applyProtection="0"/>
    <xf numFmtId="0" fontId="82"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82"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77"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77"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3"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82" fillId="27" borderId="0" applyNumberFormat="0" applyBorder="0" applyAlignment="0" applyProtection="0"/>
    <xf numFmtId="0" fontId="77" fillId="27" borderId="0" applyNumberFormat="0" applyBorder="0" applyAlignment="0" applyProtection="0"/>
    <xf numFmtId="0" fontId="77" fillId="27" borderId="0" applyNumberFormat="0" applyBorder="0" applyAlignment="0" applyProtection="0"/>
    <xf numFmtId="0" fontId="82"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82" fillId="31" borderId="0" applyNumberFormat="0" applyBorder="0" applyAlignment="0" applyProtection="0"/>
    <xf numFmtId="0" fontId="82" fillId="31" borderId="0" applyNumberFormat="0" applyBorder="0" applyAlignment="0" applyProtection="0"/>
    <xf numFmtId="0" fontId="83"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69" fillId="5" borderId="0" applyNumberFormat="0" applyBorder="0" applyAlignment="0" applyProtection="0"/>
    <xf numFmtId="0" fontId="83" fillId="5" borderId="0" applyNumberFormat="0" applyBorder="0" applyAlignment="0" applyProtection="0"/>
    <xf numFmtId="0" fontId="83" fillId="5" borderId="0" applyNumberFormat="0" applyBorder="0" applyAlignment="0" applyProtection="0"/>
    <xf numFmtId="0" fontId="84" fillId="8" borderId="18" applyNumberFormat="0" applyAlignment="0" applyProtection="0"/>
    <xf numFmtId="0" fontId="73" fillId="8" borderId="18" applyNumberFormat="0" applyAlignment="0" applyProtection="0"/>
    <xf numFmtId="0" fontId="73" fillId="8" borderId="18" applyNumberFormat="0" applyAlignment="0" applyProtection="0"/>
    <xf numFmtId="0" fontId="73" fillId="8" borderId="18" applyNumberFormat="0" applyAlignment="0" applyProtection="0"/>
    <xf numFmtId="0" fontId="73" fillId="8" borderId="18" applyNumberFormat="0" applyAlignment="0" applyProtection="0"/>
    <xf numFmtId="0" fontId="84" fillId="8" borderId="18" applyNumberFormat="0" applyAlignment="0" applyProtection="0"/>
    <xf numFmtId="0" fontId="84" fillId="8" borderId="18" applyNumberFormat="0" applyAlignment="0" applyProtection="0"/>
    <xf numFmtId="0" fontId="85" fillId="9" borderId="21" applyNumberFormat="0" applyAlignment="0" applyProtection="0"/>
    <xf numFmtId="0" fontId="75" fillId="9" borderId="21" applyNumberFormat="0" applyAlignment="0" applyProtection="0"/>
    <xf numFmtId="0" fontId="75" fillId="9" borderId="21" applyNumberFormat="0" applyAlignment="0" applyProtection="0"/>
    <xf numFmtId="43" fontId="78" fillId="0" borderId="0" applyFont="0" applyFill="0" applyBorder="0" applyAlignment="0" applyProtection="0"/>
    <xf numFmtId="0" fontId="8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87"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68" fillId="4" borderId="0" applyNumberFormat="0" applyBorder="0" applyAlignment="0" applyProtection="0"/>
    <xf numFmtId="0" fontId="87" fillId="4" borderId="0" applyNumberFormat="0" applyBorder="0" applyAlignment="0" applyProtection="0"/>
    <xf numFmtId="0" fontId="87" fillId="4" borderId="0" applyNumberFormat="0" applyBorder="0" applyAlignment="0" applyProtection="0"/>
    <xf numFmtId="0" fontId="88" fillId="0" borderId="15" applyNumberFormat="0" applyFill="0" applyAlignment="0" applyProtection="0"/>
    <xf numFmtId="0" fontId="65" fillId="0" borderId="15" applyNumberFormat="0" applyFill="0" applyAlignment="0" applyProtection="0"/>
    <xf numFmtId="0" fontId="65" fillId="0" borderId="15" applyNumberFormat="0" applyFill="0" applyAlignment="0" applyProtection="0"/>
    <xf numFmtId="0" fontId="65" fillId="0" borderId="15" applyNumberFormat="0" applyFill="0" applyAlignment="0" applyProtection="0"/>
    <xf numFmtId="0" fontId="65" fillId="0" borderId="15" applyNumberFormat="0" applyFill="0" applyAlignment="0" applyProtection="0"/>
    <xf numFmtId="0" fontId="88" fillId="0" borderId="15" applyNumberFormat="0" applyFill="0" applyAlignment="0" applyProtection="0"/>
    <xf numFmtId="0" fontId="88" fillId="0" borderId="15" applyNumberFormat="0" applyFill="0" applyAlignment="0" applyProtection="0"/>
    <xf numFmtId="0" fontId="89"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66" fillId="0" borderId="16" applyNumberFormat="0" applyFill="0" applyAlignment="0" applyProtection="0"/>
    <xf numFmtId="0" fontId="89" fillId="0" borderId="16" applyNumberFormat="0" applyFill="0" applyAlignment="0" applyProtection="0"/>
    <xf numFmtId="0" fontId="89" fillId="0" borderId="16" applyNumberFormat="0" applyFill="0" applyAlignment="0" applyProtection="0"/>
    <xf numFmtId="0" fontId="90"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67" fillId="0" borderId="17" applyNumberFormat="0" applyFill="0" applyAlignment="0" applyProtection="0"/>
    <xf numFmtId="0" fontId="90" fillId="0" borderId="17" applyNumberFormat="0" applyFill="0" applyAlignment="0" applyProtection="0"/>
    <xf numFmtId="0" fontId="90" fillId="0" borderId="17" applyNumberFormat="0" applyFill="0" applyAlignment="0" applyProtection="0"/>
    <xf numFmtId="0" fontId="90"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7" borderId="18" applyNumberFormat="0" applyAlignment="0" applyProtection="0"/>
    <xf numFmtId="0" fontId="71" fillId="7" borderId="18" applyNumberFormat="0" applyAlignment="0" applyProtection="0"/>
    <xf numFmtId="0" fontId="71" fillId="7" borderId="18" applyNumberFormat="0" applyAlignment="0" applyProtection="0"/>
    <xf numFmtId="0" fontId="71" fillId="7" borderId="18" applyNumberFormat="0" applyAlignment="0" applyProtection="0"/>
    <xf numFmtId="0" fontId="71" fillId="7" borderId="18" applyNumberFormat="0" applyAlignment="0" applyProtection="0"/>
    <xf numFmtId="0" fontId="91" fillId="7" borderId="18" applyNumberFormat="0" applyAlignment="0" applyProtection="0"/>
    <xf numFmtId="0" fontId="91" fillId="7" borderId="18" applyNumberFormat="0" applyAlignment="0" applyProtection="0"/>
    <xf numFmtId="0" fontId="92" fillId="0" borderId="20" applyNumberFormat="0" applyFill="0" applyAlignment="0" applyProtection="0"/>
    <xf numFmtId="0" fontId="74" fillId="0" borderId="20" applyNumberFormat="0" applyFill="0" applyAlignment="0" applyProtection="0"/>
    <xf numFmtId="0" fontId="74" fillId="0" borderId="20" applyNumberFormat="0" applyFill="0" applyAlignment="0" applyProtection="0"/>
    <xf numFmtId="0" fontId="74" fillId="0" borderId="20" applyNumberFormat="0" applyFill="0" applyAlignment="0" applyProtection="0"/>
    <xf numFmtId="0" fontId="74" fillId="0" borderId="20" applyNumberFormat="0" applyFill="0" applyAlignment="0" applyProtection="0"/>
    <xf numFmtId="0" fontId="92" fillId="0" borderId="20" applyNumberFormat="0" applyFill="0" applyAlignment="0" applyProtection="0"/>
    <xf numFmtId="0" fontId="92" fillId="0" borderId="20" applyNumberFormat="0" applyFill="0" applyAlignment="0" applyProtection="0"/>
    <xf numFmtId="0" fontId="93"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70" fillId="6" borderId="0" applyNumberFormat="0" applyBorder="0" applyAlignment="0" applyProtection="0"/>
    <xf numFmtId="0" fontId="93" fillId="6" borderId="0" applyNumberFormat="0" applyBorder="0" applyAlignment="0" applyProtection="0"/>
    <xf numFmtId="0" fontId="93" fillId="6" borderId="0" applyNumberFormat="0" applyBorder="0" applyAlignment="0" applyProtection="0"/>
    <xf numFmtId="0" fontId="3" fillId="0" borderId="0"/>
    <xf numFmtId="0" fontId="12"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3" fillId="0" borderId="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12" fillId="45" borderId="38" applyNumberFormat="0" applyFont="0" applyAlignment="0" applyProtection="0"/>
    <xf numFmtId="0" fontId="3" fillId="10" borderId="22"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78" fillId="10" borderId="22"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81" fillId="10" borderId="22" applyNumberFormat="0" applyFont="0" applyAlignment="0" applyProtection="0"/>
    <xf numFmtId="0" fontId="78" fillId="10" borderId="22" applyNumberFormat="0" applyFont="0" applyAlignment="0" applyProtection="0"/>
    <xf numFmtId="0" fontId="81" fillId="10" borderId="22" applyNumberFormat="0" applyFont="0" applyAlignment="0" applyProtection="0"/>
    <xf numFmtId="0" fontId="78" fillId="10" borderId="22" applyNumberFormat="0" applyFont="0" applyAlignment="0" applyProtection="0"/>
    <xf numFmtId="0" fontId="81" fillId="10" borderId="22" applyNumberFormat="0" applyFont="0" applyAlignment="0" applyProtection="0"/>
    <xf numFmtId="0" fontId="78" fillId="10" borderId="22" applyNumberFormat="0" applyFont="0" applyAlignment="0" applyProtection="0"/>
    <xf numFmtId="0" fontId="81" fillId="10" borderId="22" applyNumberFormat="0" applyFont="0" applyAlignment="0" applyProtection="0"/>
    <xf numFmtId="0" fontId="78" fillId="10" borderId="22" applyNumberFormat="0" applyFont="0" applyAlignment="0" applyProtection="0"/>
    <xf numFmtId="0" fontId="12" fillId="45" borderId="38" applyNumberFormat="0" applyFont="0" applyAlignment="0" applyProtection="0"/>
    <xf numFmtId="0" fontId="78" fillId="10" borderId="22" applyNumberFormat="0" applyFont="0" applyAlignment="0" applyProtection="0"/>
    <xf numFmtId="0" fontId="94" fillId="8" borderId="19" applyNumberFormat="0" applyAlignment="0" applyProtection="0"/>
    <xf numFmtId="0" fontId="72" fillId="8" borderId="19" applyNumberFormat="0" applyAlignment="0" applyProtection="0"/>
    <xf numFmtId="0" fontId="72" fillId="8" borderId="19" applyNumberFormat="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79" fillId="0" borderId="23" applyNumberFormat="0" applyFill="0" applyAlignment="0" applyProtection="0"/>
    <xf numFmtId="0" fontId="58" fillId="0" borderId="23" applyNumberFormat="0" applyFill="0" applyAlignment="0" applyProtection="0"/>
    <xf numFmtId="0" fontId="58" fillId="0" borderId="23" applyNumberFormat="0" applyFill="0" applyAlignment="0" applyProtection="0"/>
    <xf numFmtId="0" fontId="58" fillId="0" borderId="23" applyNumberFormat="0" applyFill="0" applyAlignment="0" applyProtection="0"/>
    <xf numFmtId="0" fontId="58" fillId="0" borderId="23" applyNumberFormat="0" applyFill="0" applyAlignment="0" applyProtection="0"/>
    <xf numFmtId="0" fontId="79" fillId="0" borderId="23" applyNumberFormat="0" applyFill="0" applyAlignment="0" applyProtection="0"/>
    <xf numFmtId="0" fontId="79" fillId="0" borderId="23" applyNumberFormat="0" applyFill="0" applyAlignment="0" applyProtection="0"/>
    <xf numFmtId="0" fontId="95"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12" fillId="0" borderId="0"/>
    <xf numFmtId="0" fontId="3" fillId="45" borderId="0" applyNumberFormat="0" applyBorder="0" applyAlignment="0" applyProtection="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8" fillId="3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13" fillId="3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78" fillId="3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13" fillId="3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78" fillId="37"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13" fillId="37"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78" fillId="38"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13" fillId="38"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78"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1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78" fillId="4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13" fillId="4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78"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1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78"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1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78" fillId="38"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13" fillId="38"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78" fillId="4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13" fillId="4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78"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13" fillId="44"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13" fillId="48"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13" fillId="42"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13" fillId="43"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13" fillId="50"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13" fillId="51"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13" fillId="5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13" fillId="53"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13" fillId="55"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82" fillId="49"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13" fillId="56"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102" fillId="50"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02" fillId="51"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13" fillId="49"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13" fillId="36"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3" fillId="57" borderId="57" applyNumberFormat="0" applyAlignment="0" applyProtection="0"/>
    <xf numFmtId="0" fontId="119" fillId="8" borderId="18" applyNumberFormat="0" applyAlignment="0" applyProtection="0"/>
    <xf numFmtId="0" fontId="13" fillId="57" borderId="57"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19" fillId="8" borderId="18" applyNumberFormat="0" applyAlignment="0" applyProtection="0"/>
    <xf numFmtId="0" fontId="105" fillId="58" borderId="29" applyNumberFormat="0" applyAlignment="0" applyProtection="0"/>
    <xf numFmtId="0" fontId="13" fillId="58" borderId="29" applyNumberFormat="0" applyAlignment="0" applyProtection="0"/>
    <xf numFmtId="0" fontId="13" fillId="58" borderId="29" applyNumberFormat="0" applyAlignment="0" applyProtection="0"/>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37" borderId="0" applyNumberFormat="0" applyBorder="0" applyAlignment="0" applyProtection="0"/>
    <xf numFmtId="0" fontId="87" fillId="39" borderId="0" applyNumberFormat="0" applyBorder="0" applyAlignment="0" applyProtection="0"/>
    <xf numFmtId="0" fontId="14" fillId="37"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87" fillId="39" borderId="0" applyNumberFormat="0" applyBorder="0" applyAlignment="0" applyProtection="0"/>
    <xf numFmtId="0" fontId="13" fillId="0" borderId="30" applyNumberFormat="0" applyFill="0" applyAlignment="0" applyProtection="0"/>
    <xf numFmtId="0" fontId="120" fillId="0" borderId="31" applyNumberFormat="0" applyFill="0" applyAlignment="0" applyProtection="0"/>
    <xf numFmtId="0" fontId="13" fillId="0" borderId="30"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20" fillId="0" borderId="31"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3" fillId="0" borderId="32"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121" fillId="0" borderId="33"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32" fillId="0" borderId="34"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122" fillId="0" borderId="35" applyNumberFormat="0" applyFill="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3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3" fillId="40" borderId="57" applyNumberFormat="0" applyAlignment="0" applyProtection="0"/>
    <xf numFmtId="0" fontId="91" fillId="47" borderId="18" applyNumberFormat="0" applyAlignment="0" applyProtection="0"/>
    <xf numFmtId="0" fontId="13" fillId="40" borderId="57"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91" fillId="47" borderId="18" applyNumberFormat="0" applyAlignment="0" applyProtection="0"/>
    <xf numFmtId="0" fontId="13" fillId="0" borderId="36" applyNumberFormat="0" applyFill="0" applyAlignment="0" applyProtection="0"/>
    <xf numFmtId="0" fontId="123" fillId="0" borderId="37" applyNumberFormat="0" applyFill="0" applyAlignment="0" applyProtection="0"/>
    <xf numFmtId="0" fontId="13" fillId="0" borderId="36"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23" fillId="0" borderId="37" applyNumberFormat="0" applyFill="0" applyAlignment="0" applyProtection="0"/>
    <xf numFmtId="0" fontId="13" fillId="47" borderId="0" applyNumberFormat="0" applyBorder="0" applyAlignment="0" applyProtection="0"/>
    <xf numFmtId="0" fontId="124" fillId="6" borderId="0" applyNumberFormat="0" applyBorder="0" applyAlignment="0" applyProtection="0"/>
    <xf numFmtId="0" fontId="13" fillId="47"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124" fillId="6" borderId="0" applyNumberFormat="0" applyBorder="0" applyAlignment="0" applyProtection="0"/>
    <xf numFmtId="0" fontId="3" fillId="45"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3"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3" fillId="0" borderId="61" applyNumberFormat="0" applyFill="0" applyAlignment="0" applyProtection="0"/>
    <xf numFmtId="0" fontId="13" fillId="0" borderId="61" applyNumberFormat="0" applyFill="0" applyAlignment="0" applyProtection="0"/>
    <xf numFmtId="0" fontId="117"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xf numFmtId="0" fontId="12" fillId="0" borderId="0"/>
    <xf numFmtId="0" fontId="12" fillId="0" borderId="0"/>
    <xf numFmtId="43" fontId="11" fillId="0" borderId="0" applyFont="0" applyFill="0" applyBorder="0" applyAlignment="0" applyProtection="0"/>
    <xf numFmtId="0" fontId="12" fillId="0" borderId="0"/>
    <xf numFmtId="0" fontId="12" fillId="0" borderId="0"/>
    <xf numFmtId="0" fontId="12" fillId="0" borderId="0"/>
    <xf numFmtId="0" fontId="12" fillId="0" borderId="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12" fillId="0" borderId="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13" fillId="0" borderId="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13" fillId="0" borderId="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50"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1" borderId="0" applyNumberFormat="0" applyBorder="0" applyAlignment="0" applyProtection="0"/>
    <xf numFmtId="0" fontId="13" fillId="52"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5" borderId="0" applyNumberFormat="0" applyBorder="0" applyAlignment="0" applyProtection="0"/>
    <xf numFmtId="0" fontId="13" fillId="55"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14" fillId="37" borderId="0" applyNumberFormat="0" applyBorder="0" applyAlignment="0" applyProtection="0"/>
    <xf numFmtId="0" fontId="14" fillId="3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13" fillId="0" borderId="30" applyNumberFormat="0" applyFill="0" applyAlignment="0" applyProtection="0"/>
    <xf numFmtId="0" fontId="13" fillId="0" borderId="30" applyNumberFormat="0" applyFill="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13" fillId="0" borderId="32" applyNumberFormat="0" applyFill="0" applyAlignment="0" applyProtection="0"/>
    <xf numFmtId="0" fontId="13" fillId="0" borderId="32" applyNumberFormat="0" applyFill="0" applyAlignment="0" applyProtection="0"/>
    <xf numFmtId="0" fontId="3" fillId="47"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2" fillId="0" borderId="34" applyNumberFormat="0" applyFill="0" applyAlignment="0" applyProtection="0"/>
    <xf numFmtId="0" fontId="32" fillId="0" borderId="34" applyNumberFormat="0" applyFill="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13" fillId="0" borderId="36" applyNumberFormat="0" applyFill="0" applyAlignment="0" applyProtection="0"/>
    <xf numFmtId="0" fontId="13" fillId="0" borderId="36" applyNumberFormat="0" applyFill="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13" fillId="47" borderId="0" applyNumberFormat="0" applyBorder="0" applyAlignment="0" applyProtection="0"/>
    <xf numFmtId="0" fontId="13" fillId="47" borderId="0" applyNumberFormat="0" applyBorder="0" applyAlignment="0" applyProtection="0"/>
    <xf numFmtId="0" fontId="3" fillId="39" borderId="0" applyNumberFormat="0" applyBorder="0" applyAlignment="0" applyProtection="0"/>
    <xf numFmtId="0" fontId="13" fillId="0" borderId="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13" fillId="0" borderId="0"/>
    <xf numFmtId="0" fontId="13" fillId="0" borderId="0"/>
    <xf numFmtId="0" fontId="13" fillId="0" borderId="0"/>
    <xf numFmtId="0" fontId="13" fillId="0" borderId="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0" borderId="0"/>
    <xf numFmtId="0" fontId="3" fillId="0" borderId="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0" borderId="0"/>
    <xf numFmtId="0" fontId="3" fillId="0" borderId="0"/>
    <xf numFmtId="0" fontId="3" fillId="0" borderId="0"/>
    <xf numFmtId="0" fontId="3" fillId="45"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0" borderId="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7" borderId="0" applyNumberFormat="0" applyBorder="0" applyAlignment="0" applyProtection="0"/>
    <xf numFmtId="0" fontId="3" fillId="4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45"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0" borderId="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45"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0" borderId="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45" borderId="0" applyNumberFormat="0" applyBorder="0" applyAlignment="0" applyProtection="0"/>
    <xf numFmtId="0" fontId="3" fillId="45" borderId="0" applyNumberFormat="0" applyBorder="0" applyAlignment="0" applyProtection="0"/>
    <xf numFmtId="0" fontId="3" fillId="0" borderId="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2"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6"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4"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3"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17"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1"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5"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2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3"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3" fillId="10" borderId="22"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12"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13" fillId="45" borderId="38" applyNumberFormat="0" applyFont="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1"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2"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45" borderId="0" applyNumberFormat="0" applyBorder="0" applyAlignment="0" applyProtection="0"/>
    <xf numFmtId="0" fontId="3" fillId="0" borderId="0"/>
    <xf numFmtId="0" fontId="12" fillId="0" borderId="0"/>
    <xf numFmtId="0" fontId="13" fillId="0" borderId="0"/>
    <xf numFmtId="0" fontId="13" fillId="0" borderId="0"/>
    <xf numFmtId="0" fontId="12" fillId="0" borderId="0"/>
    <xf numFmtId="0" fontId="12" fillId="0" borderId="0"/>
    <xf numFmtId="43" fontId="11" fillId="0" borderId="0" applyFont="0" applyFill="0" applyBorder="0" applyAlignment="0" applyProtection="0"/>
  </cellStyleXfs>
  <cellXfs count="1440">
    <xf numFmtId="0" fontId="0" fillId="0" borderId="0" xfId="0"/>
    <xf numFmtId="0" fontId="13" fillId="0" borderId="0" xfId="2" applyFont="1" applyAlignment="1" applyProtection="1">
      <alignment horizontal="center"/>
    </xf>
    <xf numFmtId="0" fontId="13" fillId="0" borderId="0" xfId="2" applyFont="1" applyProtection="1"/>
    <xf numFmtId="0" fontId="13" fillId="0" borderId="0" xfId="2" applyFont="1"/>
    <xf numFmtId="0" fontId="14" fillId="0" borderId="0" xfId="2" applyFont="1" applyProtection="1"/>
    <xf numFmtId="0" fontId="14" fillId="0" borderId="0" xfId="2" applyFont="1" applyAlignment="1" applyProtection="1">
      <alignment horizontal="left"/>
    </xf>
    <xf numFmtId="0" fontId="13" fillId="0" borderId="0" xfId="2" applyFont="1" applyFill="1" applyBorder="1" applyProtection="1"/>
    <xf numFmtId="0" fontId="13" fillId="0" borderId="0" xfId="2" applyFont="1" applyAlignment="1">
      <alignment horizontal="center"/>
    </xf>
    <xf numFmtId="0" fontId="14" fillId="0" borderId="0" xfId="2" applyFont="1" applyAlignment="1">
      <alignment horizontal="center"/>
    </xf>
    <xf numFmtId="0" fontId="16" fillId="0" borderId="0" xfId="2" applyFont="1" applyProtection="1">
      <protection locked="0"/>
    </xf>
    <xf numFmtId="0" fontId="13" fillId="0" borderId="0" xfId="2" applyFont="1" applyAlignment="1" applyProtection="1">
      <alignment horizontal="center"/>
      <protection locked="0"/>
    </xf>
    <xf numFmtId="0" fontId="13" fillId="0" borderId="0" xfId="2" applyFont="1" applyFill="1" applyAlignment="1" applyProtection="1">
      <alignment horizontal="center"/>
      <protection locked="0"/>
    </xf>
    <xf numFmtId="0" fontId="16" fillId="0" borderId="0" xfId="2" applyFont="1" applyProtection="1"/>
    <xf numFmtId="164" fontId="13" fillId="0" borderId="0" xfId="2" quotePrefix="1" applyNumberFormat="1" applyFont="1" applyAlignment="1" applyProtection="1">
      <alignment horizontal="left"/>
    </xf>
    <xf numFmtId="0" fontId="17" fillId="0" borderId="1" xfId="2" applyFont="1" applyBorder="1"/>
    <xf numFmtId="0" fontId="13" fillId="0" borderId="2" xfId="2" applyFont="1" applyBorder="1"/>
    <xf numFmtId="0" fontId="13" fillId="0" borderId="0" xfId="2" applyFont="1" applyBorder="1"/>
    <xf numFmtId="0" fontId="18" fillId="0" borderId="0" xfId="2" applyFont="1"/>
    <xf numFmtId="0" fontId="13" fillId="0" borderId="0" xfId="2" applyFont="1" applyAlignment="1" applyProtection="1">
      <alignment horizontal="left"/>
      <protection locked="0"/>
    </xf>
    <xf numFmtId="0" fontId="13" fillId="0" borderId="0" xfId="2" applyFont="1" applyProtection="1">
      <protection locked="0"/>
    </xf>
    <xf numFmtId="0" fontId="17" fillId="0" borderId="1" xfId="2" applyFont="1" applyBorder="1" applyProtection="1"/>
    <xf numFmtId="0" fontId="13" fillId="0" borderId="2" xfId="2" applyFont="1" applyBorder="1" applyProtection="1"/>
    <xf numFmtId="0" fontId="0" fillId="0" borderId="0" xfId="2" applyFont="1" applyBorder="1" applyProtection="1"/>
    <xf numFmtId="0" fontId="0" fillId="0" borderId="0" xfId="2" applyFont="1" applyBorder="1" applyAlignment="1" applyProtection="1">
      <alignment horizontal="right"/>
    </xf>
    <xf numFmtId="3" fontId="0" fillId="0" borderId="0" xfId="2" applyNumberFormat="1" applyFont="1" applyBorder="1" applyProtection="1"/>
    <xf numFmtId="0" fontId="15" fillId="0" borderId="0" xfId="2" applyFont="1" applyBorder="1" applyProtection="1"/>
    <xf numFmtId="0" fontId="15" fillId="0" borderId="0" xfId="2" applyFont="1" applyProtection="1"/>
    <xf numFmtId="0" fontId="0" fillId="0" borderId="0" xfId="2" applyFont="1" applyProtection="1"/>
    <xf numFmtId="0" fontId="0" fillId="0" borderId="0" xfId="2" applyFont="1" applyAlignment="1" applyProtection="1">
      <alignment horizontal="right"/>
    </xf>
    <xf numFmtId="3" fontId="0" fillId="0" borderId="0" xfId="2" applyNumberFormat="1" applyFont="1" applyProtection="1"/>
    <xf numFmtId="0" fontId="13" fillId="0" borderId="0" xfId="2" applyFont="1" applyAlignment="1" applyProtection="1">
      <alignment horizontal="right"/>
    </xf>
    <xf numFmtId="3" fontId="14" fillId="0" borderId="0" xfId="2" applyNumberFormat="1" applyFont="1" applyAlignment="1" applyProtection="1">
      <alignment horizontal="right"/>
    </xf>
    <xf numFmtId="3" fontId="14" fillId="0" borderId="0" xfId="2" applyNumberFormat="1" applyFont="1" applyBorder="1" applyAlignment="1" applyProtection="1">
      <alignment horizontal="right"/>
    </xf>
    <xf numFmtId="3" fontId="13" fillId="0" borderId="0" xfId="2" applyNumberFormat="1" applyFont="1" applyAlignment="1" applyProtection="1">
      <alignment horizontal="right"/>
    </xf>
    <xf numFmtId="3" fontId="14" fillId="0" borderId="0" xfId="2" quotePrefix="1" applyNumberFormat="1" applyFont="1" applyAlignment="1" applyProtection="1">
      <alignment horizontal="right"/>
    </xf>
    <xf numFmtId="3" fontId="14" fillId="0" borderId="0" xfId="2" quotePrefix="1" applyNumberFormat="1" applyFont="1" applyBorder="1" applyAlignment="1" applyProtection="1">
      <alignment horizontal="right"/>
    </xf>
    <xf numFmtId="3" fontId="13" fillId="0" borderId="0" xfId="2" quotePrefix="1" applyNumberFormat="1" applyFont="1" applyAlignment="1" applyProtection="1">
      <alignment horizontal="right"/>
    </xf>
    <xf numFmtId="3" fontId="13" fillId="0" borderId="0" xfId="2" applyNumberFormat="1" applyFont="1" applyBorder="1" applyAlignment="1" applyProtection="1">
      <alignment horizontal="right"/>
    </xf>
    <xf numFmtId="3" fontId="14" fillId="0" borderId="1" xfId="2" applyNumberFormat="1" applyFont="1" applyBorder="1" applyAlignment="1" applyProtection="1">
      <alignment horizontal="right"/>
    </xf>
    <xf numFmtId="3" fontId="13" fillId="0" borderId="1" xfId="2" applyNumberFormat="1" applyFont="1" applyBorder="1" applyAlignment="1" applyProtection="1">
      <alignment horizontal="right"/>
    </xf>
    <xf numFmtId="3" fontId="14" fillId="0" borderId="6" xfId="2" applyNumberFormat="1" applyFont="1" applyBorder="1" applyAlignment="1" applyProtection="1">
      <alignment horizontal="right"/>
    </xf>
    <xf numFmtId="0" fontId="13" fillId="0" borderId="0" xfId="2" applyFont="1" applyBorder="1" applyProtection="1"/>
    <xf numFmtId="165" fontId="14" fillId="0" borderId="0" xfId="2" applyNumberFormat="1" applyFont="1" applyBorder="1" applyAlignment="1" applyProtection="1">
      <alignment horizontal="left"/>
    </xf>
    <xf numFmtId="3" fontId="13" fillId="0" borderId="0" xfId="2" applyNumberFormat="1" applyFont="1" applyAlignment="1" applyProtection="1">
      <alignment horizontal="right"/>
      <protection locked="0"/>
    </xf>
    <xf numFmtId="0" fontId="13" fillId="0" borderId="0" xfId="2" applyFont="1" applyBorder="1" applyProtection="1">
      <protection locked="0"/>
    </xf>
    <xf numFmtId="3" fontId="13" fillId="0" borderId="0" xfId="2" applyNumberFormat="1" applyFont="1" applyBorder="1" applyAlignment="1" applyProtection="1">
      <alignment horizontal="right"/>
      <protection locked="0"/>
    </xf>
    <xf numFmtId="0" fontId="14" fillId="0" borderId="0" xfId="2" applyFont="1" applyBorder="1" applyAlignment="1" applyProtection="1">
      <alignment horizontal="right"/>
      <protection locked="0"/>
    </xf>
    <xf numFmtId="0" fontId="13" fillId="0" borderId="0" xfId="2" applyFont="1" applyBorder="1" applyAlignment="1" applyProtection="1">
      <alignment horizontal="right"/>
      <protection locked="0"/>
    </xf>
    <xf numFmtId="0" fontId="0" fillId="0" borderId="0" xfId="2" applyFont="1" applyBorder="1" applyAlignment="1" applyProtection="1">
      <alignment horizontal="right"/>
      <protection locked="0"/>
    </xf>
    <xf numFmtId="3" fontId="0" fillId="0" borderId="0" xfId="2" applyNumberFormat="1" applyFont="1" applyBorder="1" applyAlignment="1" applyProtection="1">
      <alignment horizontal="right"/>
      <protection locked="0"/>
    </xf>
    <xf numFmtId="0" fontId="20" fillId="0" borderId="0" xfId="2" applyFont="1" applyProtection="1"/>
    <xf numFmtId="0" fontId="20" fillId="0" borderId="0" xfId="2" applyFont="1" applyAlignment="1" applyProtection="1">
      <alignment horizontal="center"/>
    </xf>
    <xf numFmtId="3" fontId="0" fillId="0" borderId="0" xfId="2" applyNumberFormat="1" applyFont="1"/>
    <xf numFmtId="165" fontId="21" fillId="0" borderId="0" xfId="2" applyNumberFormat="1" applyFont="1" applyAlignment="1" applyProtection="1">
      <alignment horizontal="right"/>
      <protection locked="0"/>
    </xf>
    <xf numFmtId="165" fontId="21" fillId="0" borderId="0" xfId="2" applyNumberFormat="1" applyFont="1" applyBorder="1" applyAlignment="1" applyProtection="1">
      <alignment horizontal="right"/>
      <protection locked="0"/>
    </xf>
    <xf numFmtId="0" fontId="13" fillId="0" borderId="0" xfId="2" applyFont="1" applyFill="1" applyProtection="1"/>
    <xf numFmtId="0" fontId="14" fillId="0" borderId="0" xfId="2" applyFont="1" applyFill="1" applyProtection="1"/>
    <xf numFmtId="0" fontId="14" fillId="0" borderId="0" xfId="2" applyFont="1" applyFill="1" applyAlignment="1" applyProtection="1">
      <alignment horizontal="center"/>
    </xf>
    <xf numFmtId="165" fontId="21" fillId="0" borderId="1" xfId="2" applyNumberFormat="1" applyFont="1" applyFill="1" applyBorder="1" applyAlignment="1" applyProtection="1">
      <alignment horizontal="right"/>
      <protection locked="0"/>
    </xf>
    <xf numFmtId="165" fontId="21" fillId="0" borderId="0" xfId="2" applyNumberFormat="1" applyFont="1" applyFill="1" applyBorder="1" applyAlignment="1" applyProtection="1">
      <alignment horizontal="right"/>
      <protection locked="0"/>
    </xf>
    <xf numFmtId="165" fontId="16" fillId="0" borderId="1" xfId="2" applyNumberFormat="1" applyFont="1" applyFill="1" applyBorder="1" applyAlignment="1" applyProtection="1">
      <alignment horizontal="right"/>
      <protection locked="0"/>
    </xf>
    <xf numFmtId="165" fontId="14" fillId="0" borderId="6" xfId="2" applyNumberFormat="1" applyFont="1" applyBorder="1" applyAlignment="1" applyProtection="1">
      <alignment horizontal="right"/>
    </xf>
    <xf numFmtId="165" fontId="13" fillId="0" borderId="6" xfId="2" applyNumberFormat="1" applyFont="1" applyBorder="1" applyAlignment="1" applyProtection="1">
      <alignment horizontal="right"/>
    </xf>
    <xf numFmtId="3" fontId="14" fillId="0" borderId="0" xfId="2" applyNumberFormat="1" applyFont="1" applyBorder="1" applyAlignment="1" applyProtection="1">
      <alignment horizontal="right"/>
      <protection locked="0"/>
    </xf>
    <xf numFmtId="3" fontId="14" fillId="0" borderId="0" xfId="2" applyNumberFormat="1" applyFont="1" applyAlignment="1" applyProtection="1">
      <alignment horizontal="right"/>
      <protection locked="0"/>
    </xf>
    <xf numFmtId="0" fontId="15" fillId="0" borderId="0" xfId="2" applyFont="1" applyBorder="1" applyProtection="1">
      <protection locked="0"/>
    </xf>
    <xf numFmtId="0" fontId="13" fillId="0" borderId="0" xfId="2" applyFont="1" applyBorder="1" applyAlignment="1" applyProtection="1">
      <alignment horizontal="center"/>
      <protection locked="0"/>
    </xf>
    <xf numFmtId="0" fontId="22" fillId="0" borderId="1" xfId="2" applyFont="1" applyBorder="1"/>
    <xf numFmtId="0" fontId="15" fillId="0" borderId="1" xfId="2" applyFont="1" applyBorder="1"/>
    <xf numFmtId="0" fontId="15" fillId="0" borderId="0" xfId="2" applyFont="1" applyBorder="1"/>
    <xf numFmtId="0" fontId="23" fillId="0" borderId="0" xfId="2" applyFont="1" applyProtection="1">
      <protection locked="0"/>
    </xf>
    <xf numFmtId="0" fontId="12" fillId="0" borderId="0" xfId="2" applyFont="1" applyProtection="1">
      <protection locked="0"/>
    </xf>
    <xf numFmtId="0" fontId="14" fillId="0" borderId="0" xfId="2" applyFont="1" applyAlignment="1">
      <alignment horizontal="right"/>
    </xf>
    <xf numFmtId="0" fontId="13" fillId="0" borderId="0" xfId="2" applyFont="1" applyAlignment="1">
      <alignment horizontal="right"/>
    </xf>
    <xf numFmtId="0" fontId="20" fillId="0" borderId="0" xfId="2" applyFont="1" applyAlignment="1">
      <alignment horizontal="right"/>
    </xf>
    <xf numFmtId="0" fontId="24" fillId="0" borderId="0" xfId="2" applyFont="1" applyProtection="1">
      <protection locked="0"/>
    </xf>
    <xf numFmtId="164" fontId="14" fillId="0" borderId="0" xfId="2" applyNumberFormat="1" applyFont="1" applyAlignment="1">
      <alignment horizontal="right"/>
    </xf>
    <xf numFmtId="164" fontId="13" fillId="0" borderId="0" xfId="2" applyNumberFormat="1" applyFont="1" applyAlignment="1">
      <alignment horizontal="right"/>
    </xf>
    <xf numFmtId="164" fontId="14" fillId="0" borderId="0" xfId="2" applyNumberFormat="1" applyFont="1" applyBorder="1" applyAlignment="1">
      <alignment horizontal="right"/>
    </xf>
    <xf numFmtId="164" fontId="14" fillId="0" borderId="1" xfId="2" applyNumberFormat="1" applyFont="1" applyBorder="1" applyAlignment="1">
      <alignment horizontal="right"/>
    </xf>
    <xf numFmtId="164" fontId="13" fillId="0" borderId="1" xfId="2" applyNumberFormat="1" applyFont="1" applyBorder="1" applyAlignment="1">
      <alignment horizontal="right"/>
    </xf>
    <xf numFmtId="164" fontId="13" fillId="0" borderId="0" xfId="2" applyNumberFormat="1" applyFont="1" applyBorder="1" applyAlignment="1" applyProtection="1">
      <alignment horizontal="right"/>
    </xf>
    <xf numFmtId="164" fontId="14" fillId="0" borderId="4" xfId="2" applyNumberFormat="1" applyFont="1" applyBorder="1" applyAlignment="1">
      <alignment horizontal="right"/>
    </xf>
    <xf numFmtId="164" fontId="13" fillId="0" borderId="4" xfId="2" applyNumberFormat="1" applyFont="1" applyBorder="1" applyAlignment="1">
      <alignment horizontal="right"/>
    </xf>
    <xf numFmtId="164" fontId="13" fillId="0" borderId="0" xfId="2" applyNumberFormat="1" applyFont="1" applyBorder="1" applyAlignment="1">
      <alignment horizontal="right"/>
    </xf>
    <xf numFmtId="164" fontId="14" fillId="0" borderId="8" xfId="2" applyNumberFormat="1" applyFont="1" applyBorder="1" applyAlignment="1">
      <alignment horizontal="right"/>
    </xf>
    <xf numFmtId="164" fontId="13" fillId="0" borderId="8" xfId="2" applyNumberFormat="1" applyFont="1" applyBorder="1" applyAlignment="1">
      <alignment horizontal="right"/>
    </xf>
    <xf numFmtId="0" fontId="14" fillId="0" borderId="0" xfId="2" applyFont="1" applyAlignment="1" applyProtection="1">
      <alignment horizontal="center"/>
      <protection locked="0"/>
    </xf>
    <xf numFmtId="0" fontId="13" fillId="0" borderId="0" xfId="2" applyFont="1" applyAlignment="1" applyProtection="1">
      <alignment horizontal="right"/>
      <protection locked="0"/>
    </xf>
    <xf numFmtId="0" fontId="15" fillId="0" borderId="0" xfId="2" applyFont="1" applyAlignment="1" applyProtection="1">
      <alignment horizontal="center"/>
      <protection locked="0"/>
    </xf>
    <xf numFmtId="0" fontId="12" fillId="0" borderId="0" xfId="2" applyFont="1" applyAlignment="1" applyProtection="1">
      <alignment horizontal="center"/>
      <protection locked="0"/>
    </xf>
    <xf numFmtId="0" fontId="25" fillId="0" borderId="1" xfId="2" applyFont="1" applyBorder="1"/>
    <xf numFmtId="0" fontId="15" fillId="0" borderId="0" xfId="2" applyFont="1"/>
    <xf numFmtId="0" fontId="25" fillId="0" borderId="0" xfId="2" applyFont="1" applyBorder="1"/>
    <xf numFmtId="0" fontId="12" fillId="0" borderId="0" xfId="2" applyFont="1" applyBorder="1"/>
    <xf numFmtId="0" fontId="12" fillId="0" borderId="0" xfId="2" applyFont="1"/>
    <xf numFmtId="0" fontId="13" fillId="0" borderId="0" xfId="2" applyFont="1" applyBorder="1" applyAlignment="1">
      <alignment horizontal="right"/>
    </xf>
    <xf numFmtId="167" fontId="16" fillId="0" borderId="0" xfId="2" applyNumberFormat="1" applyFont="1" applyBorder="1" applyAlignment="1" applyProtection="1">
      <alignment horizontal="right"/>
      <protection locked="0"/>
    </xf>
    <xf numFmtId="167" fontId="16" fillId="1" borderId="0" xfId="2" applyNumberFormat="1" applyFont="1" applyFill="1" applyBorder="1" applyAlignment="1" applyProtection="1">
      <alignment horizontal="right"/>
      <protection locked="0"/>
    </xf>
    <xf numFmtId="167" fontId="21" fillId="0" borderId="0" xfId="2" applyNumberFormat="1" applyFont="1" applyFill="1" applyBorder="1" applyAlignment="1" applyProtection="1">
      <alignment horizontal="right"/>
      <protection locked="0"/>
    </xf>
    <xf numFmtId="167" fontId="16" fillId="0" borderId="0" xfId="2" applyNumberFormat="1" applyFont="1" applyFill="1" applyBorder="1" applyAlignment="1" applyProtection="1">
      <alignment horizontal="right"/>
      <protection locked="0"/>
    </xf>
    <xf numFmtId="166" fontId="21" fillId="0" borderId="0" xfId="2" quotePrefix="1" applyNumberFormat="1" applyFont="1" applyAlignment="1" applyProtection="1">
      <alignment horizontal="right"/>
      <protection locked="0"/>
    </xf>
    <xf numFmtId="167" fontId="16" fillId="1" borderId="0" xfId="2" applyNumberFormat="1" applyFont="1" applyFill="1" applyBorder="1" applyAlignment="1" applyProtection="1">
      <alignment horizontal="right"/>
    </xf>
    <xf numFmtId="166" fontId="14" fillId="0" borderId="0" xfId="2" applyNumberFormat="1" applyFont="1" applyBorder="1" applyAlignment="1">
      <alignment horizontal="right"/>
    </xf>
    <xf numFmtId="166" fontId="16" fillId="1" borderId="0" xfId="2" applyNumberFormat="1" applyFont="1" applyFill="1" applyBorder="1" applyAlignment="1" applyProtection="1">
      <alignment horizontal="right"/>
    </xf>
    <xf numFmtId="166" fontId="16" fillId="0" borderId="0" xfId="2" applyNumberFormat="1" applyFont="1" applyBorder="1" applyAlignment="1" applyProtection="1">
      <alignment horizontal="right"/>
    </xf>
    <xf numFmtId="166" fontId="14" fillId="0" borderId="1" xfId="2" applyNumberFormat="1" applyFont="1" applyBorder="1" applyAlignment="1">
      <alignment horizontal="right"/>
    </xf>
    <xf numFmtId="0" fontId="0" fillId="0" borderId="0" xfId="0" applyProtection="1"/>
    <xf numFmtId="164" fontId="13" fillId="0" borderId="0" xfId="2" applyNumberFormat="1" applyFont="1" applyFill="1" applyProtection="1"/>
    <xf numFmtId="165" fontId="13" fillId="0" borderId="0" xfId="2" applyNumberFormat="1" applyFont="1" applyFill="1" applyBorder="1" applyProtection="1"/>
    <xf numFmtId="0" fontId="13" fillId="0" borderId="0" xfId="2" applyFont="1" applyFill="1" applyBorder="1" applyProtection="1">
      <protection locked="0"/>
    </xf>
    <xf numFmtId="0" fontId="14" fillId="0" borderId="0" xfId="2" applyFont="1" applyFill="1" applyBorder="1" applyProtection="1"/>
    <xf numFmtId="165" fontId="13" fillId="0" borderId="0" xfId="2" applyNumberFormat="1" applyFont="1" applyFill="1" applyBorder="1" applyAlignment="1" applyProtection="1">
      <alignment horizontal="left"/>
    </xf>
    <xf numFmtId="0" fontId="23" fillId="0" borderId="0" xfId="2" applyFont="1"/>
    <xf numFmtId="0" fontId="13" fillId="0" borderId="0" xfId="2" applyFont="1" applyFill="1" applyAlignment="1">
      <alignment horizontal="right"/>
    </xf>
    <xf numFmtId="0" fontId="20" fillId="0" borderId="0" xfId="2" applyFont="1" applyAlignment="1">
      <alignment horizontal="center"/>
    </xf>
    <xf numFmtId="0" fontId="12" fillId="0" borderId="0" xfId="2" applyFont="1" applyAlignment="1">
      <alignment horizontal="center"/>
    </xf>
    <xf numFmtId="0" fontId="23" fillId="0" borderId="0" xfId="2" applyFont="1" applyAlignment="1">
      <alignment horizontal="center"/>
    </xf>
    <xf numFmtId="166" fontId="14" fillId="0" borderId="0" xfId="2" quotePrefix="1" applyNumberFormat="1" applyFont="1" applyAlignment="1" applyProtection="1">
      <alignment horizontal="right"/>
    </xf>
    <xf numFmtId="166" fontId="13" fillId="0" borderId="0" xfId="2" quotePrefix="1" applyNumberFormat="1" applyFont="1" applyAlignment="1" applyProtection="1">
      <alignment horizontal="right"/>
    </xf>
    <xf numFmtId="166" fontId="14" fillId="0" borderId="1" xfId="2" applyNumberFormat="1" applyFont="1" applyBorder="1" applyAlignment="1" applyProtection="1">
      <alignment horizontal="right"/>
    </xf>
    <xf numFmtId="166" fontId="13" fillId="0" borderId="1" xfId="2" applyNumberFormat="1" applyFont="1" applyBorder="1" applyAlignment="1" applyProtection="1">
      <alignment horizontal="right"/>
    </xf>
    <xf numFmtId="166" fontId="14" fillId="0" borderId="0" xfId="2" quotePrefix="1" applyNumberFormat="1" applyFont="1" applyAlignment="1">
      <alignment horizontal="right"/>
    </xf>
    <xf numFmtId="166" fontId="14" fillId="0" borderId="0" xfId="2" applyNumberFormat="1" applyFont="1" applyAlignment="1">
      <alignment horizontal="right"/>
    </xf>
    <xf numFmtId="166" fontId="21" fillId="0" borderId="0" xfId="2" applyNumberFormat="1" applyFont="1" applyAlignment="1" applyProtection="1">
      <alignment horizontal="right"/>
      <protection locked="0"/>
    </xf>
    <xf numFmtId="166" fontId="21" fillId="0" borderId="1" xfId="2" quotePrefix="1" applyNumberFormat="1" applyFont="1" applyBorder="1" applyAlignment="1" applyProtection="1">
      <alignment horizontal="right"/>
      <protection locked="0"/>
    </xf>
    <xf numFmtId="166" fontId="14" fillId="0" borderId="6" xfId="2" applyNumberFormat="1" applyFont="1" applyBorder="1" applyAlignment="1">
      <alignment horizontal="right"/>
    </xf>
    <xf numFmtId="166" fontId="14" fillId="0" borderId="9" xfId="2" applyNumberFormat="1" applyFont="1" applyBorder="1" applyAlignment="1">
      <alignment horizontal="right"/>
    </xf>
    <xf numFmtId="166" fontId="14" fillId="0" borderId="10" xfId="2" applyNumberFormat="1" applyFont="1" applyBorder="1" applyAlignment="1">
      <alignment horizontal="right"/>
    </xf>
    <xf numFmtId="166" fontId="14" fillId="0" borderId="4" xfId="2" applyNumberFormat="1" applyFont="1" applyBorder="1" applyAlignment="1">
      <alignment horizontal="right"/>
    </xf>
    <xf numFmtId="3" fontId="14" fillId="0" borderId="0" xfId="2" applyNumberFormat="1" applyFont="1" applyAlignment="1">
      <alignment horizontal="right"/>
    </xf>
    <xf numFmtId="3" fontId="13" fillId="0" borderId="0" xfId="2" applyNumberFormat="1" applyFont="1" applyBorder="1" applyAlignment="1">
      <alignment horizontal="right"/>
    </xf>
    <xf numFmtId="3" fontId="13" fillId="0" borderId="0" xfId="2" applyNumberFormat="1" applyFont="1" applyAlignment="1">
      <alignment horizontal="right"/>
    </xf>
    <xf numFmtId="0" fontId="14" fillId="0" borderId="0" xfId="2" applyFont="1" applyAlignment="1" applyProtection="1">
      <alignment horizontal="right"/>
      <protection locked="0"/>
    </xf>
    <xf numFmtId="0" fontId="14" fillId="0" borderId="0" xfId="2" applyFont="1" applyProtection="1">
      <protection locked="0"/>
    </xf>
    <xf numFmtId="0" fontId="12" fillId="0" borderId="0" xfId="2" applyFont="1" applyBorder="1" applyProtection="1">
      <protection locked="0"/>
    </xf>
    <xf numFmtId="0" fontId="15" fillId="0" borderId="1" xfId="2" applyFont="1" applyBorder="1" applyProtection="1"/>
    <xf numFmtId="0" fontId="0" fillId="0" borderId="1" xfId="2" applyFont="1" applyBorder="1" applyProtection="1"/>
    <xf numFmtId="165" fontId="14" fillId="0" borderId="0" xfId="2" applyNumberFormat="1" applyFont="1" applyBorder="1" applyAlignment="1" applyProtection="1">
      <alignment horizontal="right"/>
    </xf>
    <xf numFmtId="165" fontId="14" fillId="0" borderId="0" xfId="2" applyNumberFormat="1" applyFont="1" applyAlignment="1" applyProtection="1">
      <alignment horizontal="right"/>
    </xf>
    <xf numFmtId="165" fontId="15" fillId="0" borderId="0" xfId="2" applyNumberFormat="1" applyFont="1" applyBorder="1" applyAlignment="1" applyProtection="1">
      <alignment horizontal="left"/>
      <protection locked="0"/>
    </xf>
    <xf numFmtId="165" fontId="13" fillId="0" borderId="0" xfId="2" applyNumberFormat="1" applyFont="1" applyAlignment="1" applyProtection="1">
      <alignment horizontal="right"/>
      <protection locked="0"/>
    </xf>
    <xf numFmtId="0" fontId="13" fillId="0" borderId="0" xfId="2" applyFont="1" applyFill="1" applyProtection="1">
      <protection locked="0"/>
    </xf>
    <xf numFmtId="165" fontId="13" fillId="0" borderId="0" xfId="2" applyNumberFormat="1" applyFont="1" applyFill="1" applyAlignment="1" applyProtection="1">
      <alignment horizontal="right"/>
      <protection locked="0"/>
    </xf>
    <xf numFmtId="0" fontId="15" fillId="0" borderId="0" xfId="2" applyFont="1" applyProtection="1">
      <protection locked="0"/>
    </xf>
    <xf numFmtId="0" fontId="12" fillId="0" borderId="0" xfId="2" applyFont="1" applyProtection="1"/>
    <xf numFmtId="165" fontId="13" fillId="0" borderId="0" xfId="2" applyNumberFormat="1" applyFont="1" applyAlignment="1" applyProtection="1">
      <alignment horizontal="right"/>
    </xf>
    <xf numFmtId="165" fontId="12" fillId="0" borderId="0" xfId="2" applyNumberFormat="1" applyFont="1" applyBorder="1" applyProtection="1"/>
    <xf numFmtId="165" fontId="13" fillId="0" borderId="0" xfId="2" applyNumberFormat="1" applyFont="1" applyBorder="1" applyAlignment="1" applyProtection="1">
      <alignment horizontal="left"/>
    </xf>
    <xf numFmtId="165" fontId="13" fillId="0" borderId="0" xfId="2" applyNumberFormat="1" applyFont="1" applyBorder="1" applyProtection="1"/>
    <xf numFmtId="165" fontId="13" fillId="0" borderId="0" xfId="2" applyNumberFormat="1" applyFont="1" applyBorder="1" applyAlignment="1" applyProtection="1">
      <alignment horizontal="center"/>
    </xf>
    <xf numFmtId="165" fontId="16" fillId="0" borderId="0" xfId="2" applyNumberFormat="1" applyFont="1" applyBorder="1" applyAlignment="1" applyProtection="1">
      <alignment horizontal="right"/>
      <protection locked="0"/>
    </xf>
    <xf numFmtId="165" fontId="16" fillId="0" borderId="0" xfId="2" applyNumberFormat="1" applyFont="1" applyBorder="1" applyProtection="1"/>
    <xf numFmtId="165" fontId="16" fillId="0" borderId="0" xfId="2" applyNumberFormat="1" applyFont="1" applyBorder="1" applyAlignment="1" applyProtection="1">
      <alignment horizontal="center"/>
    </xf>
    <xf numFmtId="165" fontId="21" fillId="0" borderId="1" xfId="2" applyNumberFormat="1" applyFont="1" applyBorder="1" applyAlignment="1" applyProtection="1">
      <alignment horizontal="right"/>
      <protection locked="0"/>
    </xf>
    <xf numFmtId="0" fontId="14" fillId="0" borderId="0" xfId="2" applyFont="1" applyBorder="1" applyProtection="1"/>
    <xf numFmtId="165" fontId="13" fillId="0" borderId="0" xfId="2" applyNumberFormat="1" applyFont="1" applyBorder="1" applyAlignment="1" applyProtection="1">
      <alignment horizontal="right"/>
    </xf>
    <xf numFmtId="165" fontId="14" fillId="0" borderId="8" xfId="2" applyNumberFormat="1" applyFont="1" applyBorder="1" applyAlignment="1" applyProtection="1">
      <alignment horizontal="right"/>
    </xf>
    <xf numFmtId="165" fontId="13" fillId="0" borderId="8" xfId="2" applyNumberFormat="1" applyFont="1" applyBorder="1" applyAlignment="1" applyProtection="1">
      <alignment horizontal="right"/>
    </xf>
    <xf numFmtId="0" fontId="12" fillId="0" borderId="0" xfId="2" applyFont="1" applyAlignment="1" applyProtection="1">
      <alignment horizontal="right"/>
      <protection locked="0"/>
    </xf>
    <xf numFmtId="0" fontId="12" fillId="0" borderId="0" xfId="2" applyFont="1" applyBorder="1" applyAlignment="1" applyProtection="1">
      <alignment horizontal="right"/>
      <protection locked="0"/>
    </xf>
    <xf numFmtId="165" fontId="15" fillId="0" borderId="0" xfId="2" applyNumberFormat="1" applyFont="1" applyBorder="1" applyAlignment="1" applyProtection="1">
      <alignment horizontal="right"/>
      <protection locked="0"/>
    </xf>
    <xf numFmtId="165" fontId="12" fillId="0" borderId="0" xfId="2" applyNumberFormat="1" applyFont="1" applyBorder="1" applyProtection="1">
      <protection locked="0"/>
    </xf>
    <xf numFmtId="165" fontId="12" fillId="0" borderId="0" xfId="2" applyNumberFormat="1" applyFont="1" applyBorder="1" applyAlignment="1" applyProtection="1">
      <alignment horizontal="center"/>
      <protection locked="0"/>
    </xf>
    <xf numFmtId="0" fontId="0" fillId="0" borderId="0" xfId="2" applyFont="1" applyProtection="1">
      <protection locked="0"/>
    </xf>
    <xf numFmtId="164" fontId="13" fillId="0" borderId="0" xfId="2" applyNumberFormat="1" applyFont="1" applyProtection="1"/>
    <xf numFmtId="0" fontId="14" fillId="0" borderId="0" xfId="2" applyFont="1" applyBorder="1" applyProtection="1">
      <protection locked="0"/>
    </xf>
    <xf numFmtId="164" fontId="13" fillId="0" borderId="0" xfId="2" applyNumberFormat="1" applyFont="1" applyBorder="1" applyProtection="1">
      <protection locked="0"/>
    </xf>
    <xf numFmtId="164" fontId="13" fillId="0" borderId="0" xfId="2" applyNumberFormat="1" applyFont="1" applyFill="1" applyBorder="1" applyProtection="1">
      <protection locked="0"/>
    </xf>
    <xf numFmtId="164" fontId="13" fillId="0" borderId="0" xfId="2" quotePrefix="1" applyNumberFormat="1" applyFont="1" applyBorder="1" applyAlignment="1" applyProtection="1">
      <alignment horizontal="left"/>
      <protection locked="0"/>
    </xf>
    <xf numFmtId="0" fontId="0" fillId="0" borderId="0" xfId="2" applyFont="1" applyBorder="1"/>
    <xf numFmtId="0" fontId="14" fillId="0" borderId="0" xfId="2" applyFont="1" applyAlignment="1" applyProtection="1">
      <alignment horizontal="right"/>
    </xf>
    <xf numFmtId="166" fontId="16" fillId="0" borderId="0" xfId="2" applyNumberFormat="1" applyFont="1" applyProtection="1">
      <protection locked="0"/>
    </xf>
    <xf numFmtId="167" fontId="16" fillId="1" borderId="0" xfId="2" applyNumberFormat="1" applyFont="1" applyFill="1" applyBorder="1" applyProtection="1">
      <protection locked="0"/>
    </xf>
    <xf numFmtId="164" fontId="14" fillId="0" borderId="0" xfId="2" applyNumberFormat="1" applyFont="1" applyProtection="1"/>
    <xf numFmtId="3" fontId="14" fillId="0" borderId="0" xfId="2" applyNumberFormat="1" applyFont="1" applyBorder="1" applyProtection="1"/>
    <xf numFmtId="166" fontId="16" fillId="0" borderId="1" xfId="2" applyNumberFormat="1" applyFont="1" applyBorder="1" applyProtection="1">
      <protection locked="0"/>
    </xf>
    <xf numFmtId="167" fontId="16" fillId="1" borderId="0" xfId="2" applyNumberFormat="1" applyFont="1" applyFill="1" applyBorder="1" applyProtection="1"/>
    <xf numFmtId="164" fontId="14" fillId="0" borderId="1" xfId="2" applyNumberFormat="1" applyFont="1" applyBorder="1" applyProtection="1"/>
    <xf numFmtId="3" fontId="14" fillId="0" borderId="6" xfId="2" applyNumberFormat="1" applyFont="1" applyBorder="1" applyProtection="1"/>
    <xf numFmtId="3" fontId="14" fillId="0" borderId="8" xfId="2" applyNumberFormat="1" applyFont="1" applyBorder="1" applyProtection="1"/>
    <xf numFmtId="3" fontId="13" fillId="0" borderId="6" xfId="2" applyNumberFormat="1" applyFont="1" applyBorder="1" applyProtection="1"/>
    <xf numFmtId="3" fontId="21" fillId="0" borderId="0" xfId="2" applyNumberFormat="1" applyFont="1" applyProtection="1">
      <protection locked="0"/>
    </xf>
    <xf numFmtId="3" fontId="21" fillId="0" borderId="0" xfId="2" applyNumberFormat="1" applyFont="1" applyBorder="1" applyProtection="1"/>
    <xf numFmtId="3" fontId="21" fillId="0" borderId="0" xfId="2" applyNumberFormat="1" applyFont="1" applyBorder="1" applyProtection="1">
      <protection locked="0"/>
    </xf>
    <xf numFmtId="3" fontId="21" fillId="0" borderId="1" xfId="2" applyNumberFormat="1" applyFont="1" applyBorder="1" applyProtection="1">
      <protection locked="0"/>
    </xf>
    <xf numFmtId="164" fontId="21" fillId="0" borderId="0" xfId="2" applyNumberFormat="1" applyFont="1" applyBorder="1" applyProtection="1">
      <protection locked="0"/>
    </xf>
    <xf numFmtId="164" fontId="16" fillId="0" borderId="0" xfId="2" applyNumberFormat="1" applyFont="1" applyBorder="1" applyProtection="1">
      <protection locked="0"/>
    </xf>
    <xf numFmtId="164" fontId="14" fillId="0" borderId="0" xfId="2" applyNumberFormat="1" applyFont="1" applyBorder="1" applyProtection="1">
      <protection locked="0"/>
    </xf>
    <xf numFmtId="3" fontId="16" fillId="0" borderId="0" xfId="2" applyNumberFormat="1" applyFont="1" applyBorder="1" applyProtection="1">
      <protection locked="0"/>
    </xf>
    <xf numFmtId="3" fontId="14" fillId="0" borderId="0" xfId="2" applyNumberFormat="1" applyFont="1" applyBorder="1" applyProtection="1">
      <protection locked="0"/>
    </xf>
    <xf numFmtId="0" fontId="17" fillId="0" borderId="0" xfId="2" applyFont="1" applyBorder="1" applyProtection="1"/>
    <xf numFmtId="164" fontId="13" fillId="0" borderId="0" xfId="2" applyNumberFormat="1" applyFont="1" applyAlignment="1" applyProtection="1">
      <alignment horizontal="left"/>
    </xf>
    <xf numFmtId="0" fontId="13" fillId="0" borderId="0" xfId="2" applyFont="1" applyAlignment="1" applyProtection="1">
      <alignment horizontal="left"/>
    </xf>
    <xf numFmtId="0" fontId="13" fillId="0" borderId="0" xfId="2" quotePrefix="1" applyFont="1" applyAlignment="1" applyProtection="1">
      <alignment horizontal="left"/>
    </xf>
    <xf numFmtId="0" fontId="19" fillId="0" borderId="0" xfId="2" applyFont="1" applyProtection="1">
      <protection locked="0"/>
    </xf>
    <xf numFmtId="164" fontId="21" fillId="0" borderId="0" xfId="2" applyNumberFormat="1" applyFont="1" applyProtection="1">
      <protection locked="0"/>
    </xf>
    <xf numFmtId="164" fontId="16" fillId="0" borderId="0" xfId="2" applyNumberFormat="1" applyFont="1" applyProtection="1">
      <protection locked="0"/>
    </xf>
    <xf numFmtId="164" fontId="14" fillId="0" borderId="11" xfId="2" applyNumberFormat="1" applyFont="1" applyBorder="1" applyProtection="1"/>
    <xf numFmtId="164" fontId="14" fillId="0" borderId="0" xfId="2" applyNumberFormat="1" applyFont="1" applyBorder="1" applyProtection="1"/>
    <xf numFmtId="164" fontId="13" fillId="0" borderId="11" xfId="2" applyNumberFormat="1" applyFont="1" applyBorder="1" applyProtection="1"/>
    <xf numFmtId="164" fontId="17" fillId="0" borderId="0" xfId="2" quotePrefix="1" applyNumberFormat="1" applyFont="1" applyAlignment="1" applyProtection="1">
      <alignment horizontal="right"/>
    </xf>
    <xf numFmtId="0" fontId="17" fillId="0" borderId="0" xfId="2" applyFont="1" applyAlignment="1" applyProtection="1">
      <alignment horizontal="right"/>
    </xf>
    <xf numFmtId="164" fontId="14" fillId="0" borderId="0" xfId="2" applyNumberFormat="1" applyFont="1" applyAlignment="1" applyProtection="1">
      <alignment horizontal="right"/>
    </xf>
    <xf numFmtId="164" fontId="13" fillId="0" borderId="0" xfId="2" applyNumberFormat="1" applyFont="1" applyAlignment="1" applyProtection="1">
      <alignment horizontal="right"/>
    </xf>
    <xf numFmtId="164" fontId="21" fillId="0" borderId="0" xfId="2" applyNumberFormat="1" applyFont="1" applyFill="1" applyBorder="1" applyProtection="1">
      <protection locked="0"/>
    </xf>
    <xf numFmtId="164" fontId="16" fillId="0" borderId="0" xfId="2" applyNumberFormat="1" applyFont="1" applyFill="1" applyBorder="1" applyProtection="1">
      <protection locked="0"/>
    </xf>
    <xf numFmtId="164" fontId="14" fillId="0" borderId="10" xfId="2" applyNumberFormat="1" applyFont="1" applyFill="1" applyBorder="1" applyProtection="1"/>
    <xf numFmtId="164" fontId="14" fillId="0" borderId="0" xfId="2" applyNumberFormat="1" applyFont="1" applyFill="1" applyBorder="1" applyProtection="1"/>
    <xf numFmtId="164" fontId="14" fillId="0" borderId="8" xfId="2" applyNumberFormat="1" applyFont="1" applyFill="1" applyBorder="1" applyProtection="1"/>
    <xf numFmtId="166" fontId="21" fillId="0" borderId="0" xfId="2" applyNumberFormat="1" applyFont="1" applyFill="1" applyBorder="1" applyProtection="1">
      <protection locked="0"/>
    </xf>
    <xf numFmtId="166" fontId="16" fillId="0" borderId="0" xfId="2" applyNumberFormat="1" applyFont="1" applyFill="1" applyBorder="1" applyProtection="1">
      <protection locked="0"/>
    </xf>
    <xf numFmtId="0" fontId="12" fillId="0" borderId="0" xfId="2" applyFont="1" applyBorder="1" applyProtection="1"/>
    <xf numFmtId="0" fontId="15" fillId="0" borderId="0" xfId="2" applyFont="1" applyAlignment="1" applyProtection="1">
      <alignment horizontal="right"/>
    </xf>
    <xf numFmtId="0" fontId="14" fillId="0" borderId="0" xfId="2" applyFont="1" applyBorder="1" applyAlignment="1" applyProtection="1">
      <alignment horizontal="right"/>
    </xf>
    <xf numFmtId="164" fontId="16" fillId="0" borderId="0" xfId="2" applyNumberFormat="1" applyFont="1" applyProtection="1"/>
    <xf numFmtId="0" fontId="0" fillId="0" borderId="0" xfId="0" applyProtection="1">
      <protection locked="0"/>
    </xf>
    <xf numFmtId="165" fontId="13" fillId="0" borderId="0" xfId="2" applyNumberFormat="1" applyFont="1" applyProtection="1"/>
    <xf numFmtId="0" fontId="33" fillId="0" borderId="0" xfId="2" applyFont="1" applyBorder="1" applyProtection="1"/>
    <xf numFmtId="0" fontId="33" fillId="0" borderId="0" xfId="2" applyFont="1" applyFill="1" applyBorder="1" applyProtection="1"/>
    <xf numFmtId="164" fontId="13" fillId="0" borderId="8" xfId="2" applyNumberFormat="1" applyFont="1" applyBorder="1" applyProtection="1"/>
    <xf numFmtId="0" fontId="16" fillId="0" borderId="0" xfId="2" applyFont="1" applyBorder="1" applyProtection="1">
      <protection locked="0"/>
    </xf>
    <xf numFmtId="165" fontId="13" fillId="0" borderId="0" xfId="2" applyNumberFormat="1" applyFont="1" applyBorder="1" applyProtection="1">
      <protection locked="0"/>
    </xf>
    <xf numFmtId="165" fontId="13" fillId="0" borderId="0" xfId="2" applyNumberFormat="1" applyFont="1" applyProtection="1">
      <protection locked="0"/>
    </xf>
    <xf numFmtId="3" fontId="13" fillId="0" borderId="0" xfId="2" applyNumberFormat="1" applyFont="1" applyProtection="1">
      <protection locked="0"/>
    </xf>
    <xf numFmtId="0" fontId="12" fillId="0" borderId="0" xfId="2" quotePrefix="1" applyFont="1" applyProtection="1">
      <protection locked="0"/>
    </xf>
    <xf numFmtId="3" fontId="12" fillId="0" borderId="0" xfId="2" applyNumberFormat="1" applyFont="1" applyProtection="1">
      <protection locked="0"/>
    </xf>
    <xf numFmtId="3" fontId="12" fillId="0" borderId="0" xfId="2" applyNumberFormat="1" applyFont="1" applyBorder="1" applyProtection="1">
      <protection locked="0"/>
    </xf>
    <xf numFmtId="3" fontId="15" fillId="0" borderId="0" xfId="2" applyNumberFormat="1" applyFont="1" applyBorder="1" applyProtection="1">
      <protection locked="0"/>
    </xf>
    <xf numFmtId="3" fontId="12" fillId="0" borderId="0" xfId="2" applyNumberFormat="1" applyFont="1" applyBorder="1"/>
    <xf numFmtId="3" fontId="15" fillId="0" borderId="0" xfId="2" applyNumberFormat="1" applyFont="1" applyBorder="1"/>
    <xf numFmtId="3" fontId="0" fillId="0" borderId="0" xfId="2" applyNumberFormat="1" applyFont="1" applyBorder="1"/>
    <xf numFmtId="0" fontId="15" fillId="0" borderId="0" xfId="2" quotePrefix="1" applyFont="1" applyAlignment="1" applyProtection="1">
      <alignment horizontal="left"/>
    </xf>
    <xf numFmtId="165" fontId="14" fillId="0" borderId="0" xfId="2" quotePrefix="1" applyNumberFormat="1" applyFont="1" applyBorder="1" applyAlignment="1" applyProtection="1">
      <alignment horizontal="right"/>
    </xf>
    <xf numFmtId="165" fontId="16" fillId="0" borderId="0" xfId="2" applyNumberFormat="1" applyFont="1" applyBorder="1" applyAlignment="1" applyProtection="1">
      <alignment horizontal="center"/>
      <protection locked="0"/>
    </xf>
    <xf numFmtId="164" fontId="14" fillId="0" borderId="8" xfId="2" applyNumberFormat="1" applyFont="1" applyBorder="1" applyProtection="1"/>
    <xf numFmtId="0" fontId="16" fillId="0" borderId="0" xfId="2" applyFont="1" applyBorder="1" applyProtection="1"/>
    <xf numFmtId="165" fontId="16" fillId="0" borderId="0" xfId="2" applyNumberFormat="1" applyFont="1" applyBorder="1" applyProtection="1">
      <protection locked="0"/>
    </xf>
    <xf numFmtId="164" fontId="16" fillId="0" borderId="0" xfId="2" applyNumberFormat="1" applyFont="1" applyAlignment="1" applyProtection="1">
      <alignment horizontal="right"/>
    </xf>
    <xf numFmtId="164" fontId="16" fillId="0" borderId="6" xfId="2" applyNumberFormat="1" applyFont="1" applyBorder="1" applyProtection="1">
      <protection locked="0"/>
    </xf>
    <xf numFmtId="164" fontId="14" fillId="0" borderId="6" xfId="2" applyNumberFormat="1" applyFont="1" applyBorder="1" applyProtection="1"/>
    <xf numFmtId="164" fontId="13" fillId="0" borderId="0" xfId="2" applyNumberFormat="1" applyFont="1" applyBorder="1" applyProtection="1"/>
    <xf numFmtId="164" fontId="14" fillId="0" borderId="13" xfId="2" applyNumberFormat="1" applyFont="1" applyBorder="1" applyProtection="1"/>
    <xf numFmtId="164" fontId="13" fillId="0" borderId="13" xfId="2" applyNumberFormat="1" applyFont="1" applyBorder="1" applyProtection="1"/>
    <xf numFmtId="164" fontId="13" fillId="0" borderId="0" xfId="2" applyNumberFormat="1" applyFont="1" applyFill="1" applyProtection="1">
      <protection locked="0"/>
    </xf>
    <xf numFmtId="164" fontId="14" fillId="0" borderId="0" xfId="2" applyNumberFormat="1" applyFont="1" applyFill="1" applyProtection="1">
      <protection locked="0"/>
    </xf>
    <xf numFmtId="165" fontId="13" fillId="0" borderId="0" xfId="2" applyNumberFormat="1" applyFont="1" applyFill="1" applyProtection="1">
      <protection locked="0"/>
    </xf>
    <xf numFmtId="164" fontId="21" fillId="0" borderId="0" xfId="2" applyNumberFormat="1" applyFont="1" applyBorder="1" applyAlignment="1" applyProtection="1">
      <alignment horizontal="right"/>
      <protection locked="0"/>
    </xf>
    <xf numFmtId="166" fontId="13" fillId="0" borderId="0" xfId="2" applyNumberFormat="1" applyFont="1" applyBorder="1" applyAlignment="1" applyProtection="1">
      <alignment horizontal="right"/>
    </xf>
    <xf numFmtId="164" fontId="13" fillId="0" borderId="0" xfId="2" applyNumberFormat="1" applyFont="1" applyFill="1" applyBorder="1" applyProtection="1"/>
    <xf numFmtId="0" fontId="14" fillId="0" borderId="0" xfId="2" quotePrefix="1" applyFont="1" applyFill="1" applyBorder="1" applyAlignment="1" applyProtection="1">
      <alignment horizontal="right"/>
      <protection locked="0"/>
    </xf>
    <xf numFmtId="0" fontId="16" fillId="0" borderId="0" xfId="2" applyFont="1" applyFill="1" applyProtection="1"/>
    <xf numFmtId="164" fontId="16" fillId="0" borderId="0" xfId="2" applyNumberFormat="1" applyFont="1" applyFill="1" applyAlignment="1" applyProtection="1">
      <alignment horizontal="right"/>
      <protection locked="0"/>
    </xf>
    <xf numFmtId="0" fontId="16" fillId="0" borderId="0" xfId="2" applyFont="1" applyAlignment="1" applyProtection="1">
      <alignment horizontal="right"/>
      <protection locked="0"/>
    </xf>
    <xf numFmtId="0" fontId="14" fillId="0" borderId="0" xfId="0" applyFont="1" applyProtection="1"/>
    <xf numFmtId="0" fontId="0" fillId="0" borderId="1" xfId="2" applyFont="1" applyBorder="1"/>
    <xf numFmtId="165" fontId="12" fillId="0" borderId="0" xfId="2" applyNumberFormat="1" applyFont="1" applyAlignment="1" applyProtection="1">
      <alignment horizontal="centerContinuous"/>
    </xf>
    <xf numFmtId="165" fontId="13" fillId="0" borderId="0" xfId="2" applyNumberFormat="1" applyFont="1" applyAlignment="1" applyProtection="1">
      <alignment horizontal="centerContinuous"/>
    </xf>
    <xf numFmtId="0" fontId="14" fillId="0" borderId="0" xfId="2" applyFont="1" applyBorder="1" applyAlignment="1" applyProtection="1">
      <alignment horizontal="centerContinuous"/>
      <protection locked="0"/>
    </xf>
    <xf numFmtId="0" fontId="13" fillId="0" borderId="0" xfId="2" applyFont="1" applyBorder="1" applyAlignment="1" applyProtection="1">
      <alignment horizontal="centerContinuous"/>
      <protection locked="0"/>
    </xf>
    <xf numFmtId="165" fontId="19" fillId="0" borderId="0" xfId="2" applyNumberFormat="1" applyFont="1" applyProtection="1">
      <protection locked="0"/>
    </xf>
    <xf numFmtId="165" fontId="19" fillId="0" borderId="0" xfId="2" applyNumberFormat="1" applyFont="1" applyProtection="1"/>
    <xf numFmtId="164" fontId="16" fillId="0" borderId="0" xfId="2" applyNumberFormat="1" applyFont="1" applyBorder="1" applyProtection="1"/>
    <xf numFmtId="165" fontId="21" fillId="0" borderId="0" xfId="2" applyNumberFormat="1" applyFont="1" applyProtection="1">
      <protection locked="0"/>
    </xf>
    <xf numFmtId="165" fontId="16" fillId="0" borderId="0" xfId="2" applyNumberFormat="1" applyFont="1" applyProtection="1">
      <protection locked="0"/>
    </xf>
    <xf numFmtId="165" fontId="14" fillId="0" borderId="8" xfId="2" applyNumberFormat="1" applyFont="1" applyFill="1" applyBorder="1" applyAlignment="1" applyProtection="1">
      <alignment horizontal="right"/>
    </xf>
    <xf numFmtId="0" fontId="14" fillId="0" borderId="0" xfId="2" applyFont="1" applyFill="1" applyBorder="1" applyAlignment="1" applyProtection="1">
      <alignment horizontal="right"/>
    </xf>
    <xf numFmtId="165" fontId="13" fillId="0" borderId="8" xfId="2" applyNumberFormat="1" applyFont="1" applyFill="1" applyBorder="1" applyAlignment="1" applyProtection="1">
      <alignment horizontal="right"/>
    </xf>
    <xf numFmtId="165" fontId="14" fillId="0" borderId="0" xfId="2" applyNumberFormat="1" applyFont="1" applyProtection="1"/>
    <xf numFmtId="165" fontId="13" fillId="0" borderId="0" xfId="2" applyNumberFormat="1" applyFont="1" applyFill="1" applyBorder="1" applyAlignment="1" applyProtection="1">
      <alignment horizontal="right"/>
    </xf>
    <xf numFmtId="165" fontId="14" fillId="0" borderId="0" xfId="2" applyNumberFormat="1" applyFont="1" applyFill="1" applyBorder="1" applyAlignment="1" applyProtection="1">
      <alignment horizontal="right"/>
      <protection locked="0"/>
    </xf>
    <xf numFmtId="164" fontId="14" fillId="0" borderId="0" xfId="2" applyNumberFormat="1" applyFont="1" applyFill="1" applyProtection="1"/>
    <xf numFmtId="164" fontId="14" fillId="0" borderId="0" xfId="2" applyNumberFormat="1" applyFont="1" applyFill="1" applyBorder="1" applyProtection="1">
      <protection locked="0"/>
    </xf>
    <xf numFmtId="0" fontId="13" fillId="0" borderId="0" xfId="2" quotePrefix="1" applyFont="1" applyBorder="1" applyAlignment="1" applyProtection="1">
      <alignment horizontal="left"/>
      <protection locked="0"/>
    </xf>
    <xf numFmtId="0" fontId="15" fillId="0" borderId="0" xfId="2" quotePrefix="1" applyFont="1" applyFill="1" applyBorder="1" applyAlignment="1" applyProtection="1">
      <alignment horizontal="left"/>
    </xf>
    <xf numFmtId="0" fontId="12" fillId="0" borderId="0" xfId="2" applyFont="1" applyFill="1" applyBorder="1" applyProtection="1"/>
    <xf numFmtId="0" fontId="15" fillId="0" borderId="0" xfId="2" applyFont="1" applyFill="1" applyProtection="1"/>
    <xf numFmtId="0" fontId="12" fillId="0" borderId="0" xfId="2" applyFont="1" applyFill="1" applyProtection="1"/>
    <xf numFmtId="0" fontId="33" fillId="0" borderId="0" xfId="2" applyFont="1" applyProtection="1"/>
    <xf numFmtId="0" fontId="14" fillId="0" borderId="0" xfId="2" quotePrefix="1" applyFont="1" applyFill="1" applyAlignment="1" applyProtection="1">
      <alignment horizontal="left"/>
    </xf>
    <xf numFmtId="0" fontId="13" fillId="0" borderId="0" xfId="2" quotePrefix="1" applyFont="1" applyFill="1" applyAlignment="1" applyProtection="1">
      <alignment horizontal="left"/>
    </xf>
    <xf numFmtId="164" fontId="14" fillId="0" borderId="0" xfId="2" applyNumberFormat="1" applyFont="1" applyFill="1" applyAlignment="1" applyProtection="1">
      <alignment horizontal="right"/>
    </xf>
    <xf numFmtId="164" fontId="13" fillId="0" borderId="0" xfId="2" applyNumberFormat="1" applyFont="1" applyFill="1" applyAlignment="1" applyProtection="1">
      <alignment horizontal="right"/>
    </xf>
    <xf numFmtId="0" fontId="14" fillId="0" borderId="0" xfId="2" applyFont="1" applyFill="1" applyAlignment="1" applyProtection="1">
      <alignment horizontal="right"/>
    </xf>
    <xf numFmtId="0" fontId="13" fillId="0" borderId="0" xfId="2" applyFont="1" applyFill="1" applyAlignment="1" applyProtection="1">
      <alignment horizontal="right"/>
    </xf>
    <xf numFmtId="170" fontId="14" fillId="0" borderId="0" xfId="2" applyNumberFormat="1" applyFont="1" applyFill="1" applyProtection="1"/>
    <xf numFmtId="171" fontId="13" fillId="0" borderId="0" xfId="2" applyNumberFormat="1" applyFont="1" applyFill="1" applyProtection="1"/>
    <xf numFmtId="170" fontId="13" fillId="0" borderId="0" xfId="2" applyNumberFormat="1" applyFont="1" applyFill="1" applyProtection="1"/>
    <xf numFmtId="171" fontId="14" fillId="0" borderId="0" xfId="2" applyNumberFormat="1" applyFont="1" applyFill="1" applyProtection="1"/>
    <xf numFmtId="0" fontId="14" fillId="0" borderId="0" xfId="2" quotePrefix="1" applyFont="1" applyAlignment="1" applyProtection="1">
      <alignment horizontal="right"/>
    </xf>
    <xf numFmtId="0" fontId="13" fillId="0" borderId="0" xfId="2" quotePrefix="1" applyFont="1" applyAlignment="1" applyProtection="1">
      <alignment horizontal="right"/>
    </xf>
    <xf numFmtId="0" fontId="14" fillId="0" borderId="8" xfId="2" applyFont="1" applyBorder="1" applyProtection="1"/>
    <xf numFmtId="0" fontId="13" fillId="0" borderId="8" xfId="2" applyFont="1" applyBorder="1" applyProtection="1"/>
    <xf numFmtId="3" fontId="21" fillId="0" borderId="0" xfId="2" quotePrefix="1" applyNumberFormat="1" applyFont="1" applyAlignment="1" applyProtection="1">
      <alignment horizontal="right"/>
    </xf>
    <xf numFmtId="3" fontId="21" fillId="0" borderId="0" xfId="2" quotePrefix="1" applyNumberFormat="1" applyFont="1" applyAlignment="1" applyProtection="1">
      <alignment horizontal="right"/>
      <protection locked="0"/>
    </xf>
    <xf numFmtId="3" fontId="21" fillId="0" borderId="0" xfId="2" quotePrefix="1" applyNumberFormat="1" applyFont="1" applyBorder="1" applyAlignment="1" applyProtection="1">
      <alignment horizontal="right"/>
      <protection locked="0"/>
    </xf>
    <xf numFmtId="3" fontId="13" fillId="0" borderId="8" xfId="2" applyNumberFormat="1" applyFont="1" applyBorder="1" applyProtection="1"/>
    <xf numFmtId="0" fontId="15" fillId="0" borderId="0" xfId="2" applyFont="1" applyFill="1" applyBorder="1" applyProtection="1"/>
    <xf numFmtId="164" fontId="12" fillId="0" borderId="0" xfId="2" applyNumberFormat="1" applyFont="1" applyFill="1" applyBorder="1" applyProtection="1"/>
    <xf numFmtId="0" fontId="14" fillId="0" borderId="0" xfId="2" quotePrefix="1" applyFont="1" applyBorder="1" applyAlignment="1" applyProtection="1">
      <alignment horizontal="right"/>
    </xf>
    <xf numFmtId="166" fontId="21" fillId="0" borderId="0" xfId="2" applyNumberFormat="1" applyFont="1" applyProtection="1">
      <protection locked="0"/>
    </xf>
    <xf numFmtId="166" fontId="14" fillId="0" borderId="8" xfId="2" applyNumberFormat="1" applyFont="1" applyBorder="1" applyProtection="1"/>
    <xf numFmtId="166" fontId="14" fillId="0" borderId="0" xfId="2" applyNumberFormat="1" applyFont="1" applyBorder="1" applyProtection="1"/>
    <xf numFmtId="166" fontId="13" fillId="0" borderId="8" xfId="2" applyNumberFormat="1" applyFont="1" applyBorder="1" applyProtection="1"/>
    <xf numFmtId="3" fontId="14" fillId="0" borderId="10" xfId="2" applyNumberFormat="1" applyFont="1" applyBorder="1" applyProtection="1"/>
    <xf numFmtId="3" fontId="13" fillId="0" borderId="10" xfId="2" applyNumberFormat="1" applyFont="1" applyBorder="1" applyProtection="1"/>
    <xf numFmtId="165" fontId="13" fillId="0" borderId="1" xfId="2" applyNumberFormat="1" applyFont="1" applyBorder="1" applyProtection="1"/>
    <xf numFmtId="165" fontId="14" fillId="0" borderId="0" xfId="2" applyNumberFormat="1" applyFont="1" applyBorder="1" applyProtection="1"/>
    <xf numFmtId="0" fontId="12" fillId="0" borderId="0" xfId="2" applyFont="1" applyAlignment="1" applyProtection="1">
      <alignment horizontal="right"/>
    </xf>
    <xf numFmtId="0" fontId="12" fillId="0" borderId="0" xfId="2" applyFont="1" applyBorder="1" applyAlignment="1" applyProtection="1">
      <alignment horizontal="right"/>
    </xf>
    <xf numFmtId="165" fontId="12" fillId="0" borderId="0" xfId="2" applyNumberFormat="1" applyFont="1" applyAlignment="1" applyProtection="1">
      <alignment horizontal="right"/>
    </xf>
    <xf numFmtId="165" fontId="12" fillId="0" borderId="0" xfId="2" applyNumberFormat="1" applyFont="1" applyBorder="1" applyAlignment="1" applyProtection="1">
      <alignment horizontal="right"/>
    </xf>
    <xf numFmtId="0" fontId="15" fillId="0" borderId="0" xfId="2" applyFont="1" applyBorder="1" applyAlignment="1" applyProtection="1">
      <alignment horizontal="right"/>
    </xf>
    <xf numFmtId="164" fontId="12" fillId="0" borderId="0" xfId="2" applyNumberFormat="1" applyFont="1" applyProtection="1"/>
    <xf numFmtId="0" fontId="33" fillId="0" borderId="0" xfId="2" applyFont="1" applyProtection="1">
      <protection locked="0"/>
    </xf>
    <xf numFmtId="0" fontId="22" fillId="0" borderId="0" xfId="2" applyFont="1" applyBorder="1"/>
    <xf numFmtId="0" fontId="0" fillId="0" borderId="0" xfId="0" applyBorder="1"/>
    <xf numFmtId="168" fontId="14" fillId="0" borderId="0" xfId="2" applyNumberFormat="1" applyFont="1" applyAlignment="1" applyProtection="1">
      <alignment vertical="top"/>
    </xf>
    <xf numFmtId="0" fontId="34" fillId="0" borderId="0" xfId="2" applyFont="1" applyBorder="1" applyAlignment="1" applyProtection="1">
      <alignment horizontal="right" vertical="top" wrapText="1"/>
    </xf>
    <xf numFmtId="168" fontId="13" fillId="0" borderId="0" xfId="2" applyNumberFormat="1" applyFont="1" applyFill="1" applyBorder="1" applyAlignment="1" applyProtection="1">
      <alignment horizontal="right"/>
    </xf>
    <xf numFmtId="169" fontId="34" fillId="0" borderId="0" xfId="2" applyNumberFormat="1" applyFont="1" applyBorder="1" applyAlignment="1" applyProtection="1">
      <alignment horizontal="left" vertical="top" wrapText="1"/>
    </xf>
    <xf numFmtId="0" fontId="34" fillId="0" borderId="0" xfId="2" quotePrefix="1" applyFont="1" applyBorder="1" applyAlignment="1" applyProtection="1">
      <alignment horizontal="right" vertical="top" wrapText="1"/>
    </xf>
    <xf numFmtId="168" fontId="14" fillId="0" borderId="0" xfId="2" applyNumberFormat="1" applyFont="1" applyAlignment="1" applyProtection="1">
      <alignment horizontal="left"/>
    </xf>
    <xf numFmtId="165" fontId="32" fillId="0" borderId="0" xfId="2" applyNumberFormat="1" applyFont="1" applyFill="1" applyProtection="1"/>
    <xf numFmtId="165" fontId="14" fillId="0" borderId="0" xfId="2" applyNumberFormat="1" applyFont="1" applyBorder="1" applyAlignment="1" applyProtection="1">
      <alignment vertical="top" wrapText="1"/>
    </xf>
    <xf numFmtId="168" fontId="13" fillId="0" borderId="0" xfId="2" applyNumberFormat="1" applyFont="1" applyAlignment="1" applyProtection="1">
      <alignment horizontal="left" indent="2"/>
    </xf>
    <xf numFmtId="165" fontId="13" fillId="0" borderId="0" xfId="2" applyNumberFormat="1" applyFont="1" applyBorder="1" applyAlignment="1" applyProtection="1">
      <alignment vertical="top" wrapText="1"/>
    </xf>
    <xf numFmtId="168" fontId="13" fillId="0" borderId="0" xfId="2" applyNumberFormat="1" applyFont="1" applyAlignment="1" applyProtection="1">
      <alignment horizontal="left" vertical="top" wrapText="1" indent="2"/>
    </xf>
    <xf numFmtId="165" fontId="13" fillId="0" borderId="8" xfId="2" applyNumberFormat="1" applyFont="1" applyBorder="1" applyProtection="1"/>
    <xf numFmtId="165" fontId="14" fillId="0" borderId="8" xfId="2" applyNumberFormat="1" applyFont="1" applyBorder="1" applyProtection="1"/>
    <xf numFmtId="168" fontId="13" fillId="0" borderId="0" xfId="2" applyNumberFormat="1" applyFont="1" applyFill="1" applyBorder="1" applyProtection="1"/>
    <xf numFmtId="0" fontId="30" fillId="0" borderId="0" xfId="2" quotePrefix="1" applyFont="1" applyAlignment="1" applyProtection="1">
      <alignment horizontal="left" vertical="top" wrapText="1" indent="2"/>
      <protection locked="0"/>
    </xf>
    <xf numFmtId="0" fontId="37" fillId="0" borderId="0" xfId="2" applyFont="1" applyBorder="1" applyProtection="1"/>
    <xf numFmtId="0" fontId="37" fillId="0" borderId="0" xfId="2" applyFont="1" applyProtection="1"/>
    <xf numFmtId="0" fontId="37" fillId="0" borderId="0" xfId="2" applyFont="1" applyAlignment="1" applyProtection="1">
      <alignment horizontal="center"/>
    </xf>
    <xf numFmtId="0" fontId="37" fillId="0" borderId="0" xfId="2" applyFont="1" applyBorder="1" applyAlignment="1" applyProtection="1">
      <alignment horizontal="center"/>
    </xf>
    <xf numFmtId="0" fontId="38" fillId="0" borderId="0" xfId="2" applyFont="1" applyAlignment="1" applyProtection="1">
      <alignment horizontal="center"/>
    </xf>
    <xf numFmtId="0" fontId="34" fillId="0" borderId="0" xfId="2" applyFont="1" applyBorder="1" applyAlignment="1" applyProtection="1">
      <alignment horizontal="center"/>
    </xf>
    <xf numFmtId="0" fontId="13" fillId="0" borderId="0" xfId="2" applyFont="1" applyFill="1" applyAlignment="1" applyProtection="1">
      <alignment wrapText="1"/>
    </xf>
    <xf numFmtId="165" fontId="14" fillId="0" borderId="10" xfId="2" applyNumberFormat="1" applyFont="1" applyBorder="1" applyProtection="1"/>
    <xf numFmtId="165" fontId="14" fillId="0" borderId="6" xfId="2" applyNumberFormat="1" applyFont="1" applyBorder="1" applyProtection="1"/>
    <xf numFmtId="165" fontId="14" fillId="0" borderId="1" xfId="2" applyNumberFormat="1" applyFont="1" applyBorder="1" applyProtection="1"/>
    <xf numFmtId="165" fontId="14" fillId="0" borderId="0" xfId="2" applyNumberFormat="1" applyFont="1" applyBorder="1" applyProtection="1">
      <protection locked="0"/>
    </xf>
    <xf numFmtId="165" fontId="21" fillId="0" borderId="1" xfId="2" applyNumberFormat="1" applyFont="1" applyBorder="1" applyProtection="1">
      <protection locked="0"/>
    </xf>
    <xf numFmtId="165" fontId="21" fillId="0" borderId="0" xfId="2" applyNumberFormat="1" applyFont="1" applyProtection="1"/>
    <xf numFmtId="165" fontId="21" fillId="0" borderId="0" xfId="2" applyNumberFormat="1" applyFont="1" applyBorder="1" applyProtection="1"/>
    <xf numFmtId="0" fontId="13" fillId="0" borderId="0" xfId="0" applyFont="1"/>
    <xf numFmtId="0" fontId="12" fillId="0" borderId="0" xfId="0" applyFont="1"/>
    <xf numFmtId="3" fontId="21" fillId="0" borderId="0" xfId="2" applyNumberFormat="1" applyFont="1" applyAlignment="1" applyProtection="1">
      <alignment horizontal="right"/>
      <protection locked="0"/>
    </xf>
    <xf numFmtId="3" fontId="16" fillId="0" borderId="0" xfId="2" applyNumberFormat="1" applyFont="1" applyAlignment="1" applyProtection="1">
      <alignment horizontal="right"/>
      <protection locked="0"/>
    </xf>
    <xf numFmtId="3" fontId="15" fillId="0" borderId="0" xfId="2" applyNumberFormat="1" applyFont="1" applyAlignment="1" applyProtection="1">
      <alignment horizontal="right"/>
    </xf>
    <xf numFmtId="3" fontId="0" fillId="0" borderId="0" xfId="2" applyNumberFormat="1" applyFont="1" applyBorder="1" applyAlignment="1" applyProtection="1">
      <alignment horizontal="right"/>
    </xf>
    <xf numFmtId="3" fontId="14" fillId="0" borderId="0" xfId="2" applyNumberFormat="1" applyFont="1" applyAlignment="1" applyProtection="1"/>
    <xf numFmtId="3" fontId="13" fillId="0" borderId="0" xfId="2" applyNumberFormat="1" applyFont="1" applyBorder="1" applyAlignment="1" applyProtection="1"/>
    <xf numFmtId="3" fontId="13" fillId="0" borderId="0" xfId="2" applyNumberFormat="1" applyFont="1" applyAlignment="1" applyProtection="1"/>
    <xf numFmtId="3" fontId="16" fillId="0" borderId="0" xfId="2" applyNumberFormat="1" applyFont="1" applyAlignment="1" applyProtection="1">
      <protection locked="0"/>
    </xf>
    <xf numFmtId="3" fontId="16" fillId="0" borderId="0" xfId="2" applyNumberFormat="1" applyFont="1" applyBorder="1" applyAlignment="1" applyProtection="1">
      <protection locked="0"/>
    </xf>
    <xf numFmtId="3" fontId="13" fillId="0" borderId="1" xfId="2" applyNumberFormat="1" applyFont="1" applyBorder="1" applyAlignment="1" applyProtection="1"/>
    <xf numFmtId="16" fontId="13" fillId="0" borderId="0" xfId="2" quotePrefix="1" applyNumberFormat="1" applyFont="1" applyAlignment="1" applyProtection="1">
      <alignment horizontal="right"/>
    </xf>
    <xf numFmtId="3" fontId="21" fillId="0" borderId="0" xfId="2" applyNumberFormat="1" applyFont="1" applyBorder="1" applyAlignment="1" applyProtection="1">
      <alignment horizontal="right"/>
      <protection locked="0"/>
    </xf>
    <xf numFmtId="3" fontId="14" fillId="0" borderId="8" xfId="2" applyNumberFormat="1" applyFont="1" applyBorder="1" applyAlignment="1" applyProtection="1">
      <alignment horizontal="right"/>
    </xf>
    <xf numFmtId="3" fontId="13" fillId="0" borderId="8" xfId="2" applyNumberFormat="1" applyFont="1" applyBorder="1" applyAlignment="1" applyProtection="1">
      <alignment horizontal="right"/>
    </xf>
    <xf numFmtId="0" fontId="21" fillId="0" borderId="9" xfId="2" applyFont="1" applyBorder="1" applyAlignment="1" applyProtection="1">
      <alignment horizontal="right"/>
      <protection locked="0"/>
    </xf>
    <xf numFmtId="0" fontId="12" fillId="0" borderId="0" xfId="0" applyFont="1" applyProtection="1"/>
    <xf numFmtId="0" fontId="39" fillId="0" borderId="0" xfId="2" applyFont="1" applyBorder="1" applyProtection="1"/>
    <xf numFmtId="166" fontId="21" fillId="0" borderId="0" xfId="2" applyNumberFormat="1" applyFont="1" applyBorder="1" applyAlignment="1" applyProtection="1">
      <alignment horizontal="right"/>
      <protection locked="0"/>
    </xf>
    <xf numFmtId="166" fontId="16" fillId="0" borderId="0" xfId="2" applyNumberFormat="1" applyFont="1" applyAlignment="1" applyProtection="1">
      <alignment horizontal="right"/>
      <protection locked="0"/>
    </xf>
    <xf numFmtId="165" fontId="39" fillId="0" borderId="0" xfId="2" applyNumberFormat="1" applyFont="1" applyBorder="1" applyAlignment="1" applyProtection="1">
      <alignment horizontal="centerContinuous"/>
    </xf>
    <xf numFmtId="165" fontId="14" fillId="0" borderId="0" xfId="2" applyNumberFormat="1" applyFont="1" applyBorder="1" applyAlignment="1" applyProtection="1">
      <alignment horizontal="center"/>
      <protection locked="0"/>
    </xf>
    <xf numFmtId="165" fontId="15" fillId="0" borderId="0" xfId="2" applyNumberFormat="1" applyFont="1" applyBorder="1" applyAlignment="1" applyProtection="1">
      <alignment horizontal="left"/>
    </xf>
    <xf numFmtId="165" fontId="21" fillId="0" borderId="0" xfId="2" applyNumberFormat="1" applyFont="1" applyBorder="1" applyAlignment="1" applyProtection="1">
      <alignment horizontal="right"/>
    </xf>
    <xf numFmtId="49" fontId="14" fillId="0" borderId="0" xfId="2" applyNumberFormat="1" applyFont="1" applyAlignment="1" applyProtection="1">
      <alignment horizontal="right"/>
    </xf>
    <xf numFmtId="49" fontId="14" fillId="0" borderId="0" xfId="2" applyNumberFormat="1" applyFont="1" applyBorder="1" applyAlignment="1" applyProtection="1">
      <alignment horizontal="right"/>
    </xf>
    <xf numFmtId="49" fontId="13" fillId="0" borderId="0" xfId="2" applyNumberFormat="1" applyFont="1" applyAlignment="1" applyProtection="1">
      <alignment horizontal="right"/>
    </xf>
    <xf numFmtId="165" fontId="14" fillId="0" borderId="1" xfId="2" applyNumberFormat="1" applyFont="1" applyBorder="1" applyAlignment="1" applyProtection="1">
      <alignment horizontal="right"/>
    </xf>
    <xf numFmtId="165" fontId="13" fillId="0" borderId="1" xfId="2" applyNumberFormat="1" applyFont="1" applyBorder="1" applyAlignment="1" applyProtection="1">
      <alignment horizontal="right"/>
    </xf>
    <xf numFmtId="0" fontId="12" fillId="0" borderId="0" xfId="2" applyFont="1" applyAlignment="1">
      <alignment horizontal="right"/>
    </xf>
    <xf numFmtId="0" fontId="0" fillId="0" borderId="0" xfId="2" applyFont="1" applyAlignment="1" applyProtection="1">
      <alignment horizontal="right"/>
      <protection locked="0"/>
    </xf>
    <xf numFmtId="0" fontId="0" fillId="0" borderId="0" xfId="0" applyAlignment="1">
      <alignment horizontal="right"/>
    </xf>
    <xf numFmtId="165" fontId="13" fillId="0" borderId="2" xfId="3" applyNumberFormat="1" applyFont="1" applyBorder="1" applyProtection="1"/>
    <xf numFmtId="165" fontId="13" fillId="0" borderId="0" xfId="3" applyNumberFormat="1" applyFont="1" applyBorder="1" applyProtection="1"/>
    <xf numFmtId="165" fontId="13" fillId="0" borderId="2" xfId="3" applyNumberFormat="1" applyFont="1" applyBorder="1" applyAlignment="1" applyProtection="1">
      <alignment horizontal="center"/>
    </xf>
    <xf numFmtId="165" fontId="13" fillId="0" borderId="0" xfId="3" applyNumberFormat="1" applyFont="1" applyProtection="1"/>
    <xf numFmtId="165" fontId="13" fillId="0" borderId="0" xfId="3" applyNumberFormat="1" applyFont="1" applyBorder="1" applyAlignment="1" applyProtection="1">
      <alignment horizontal="center"/>
    </xf>
    <xf numFmtId="0" fontId="15" fillId="0" borderId="0" xfId="3" quotePrefix="1" applyFont="1" applyFill="1" applyAlignment="1" applyProtection="1">
      <alignment horizontal="left"/>
    </xf>
    <xf numFmtId="0" fontId="40" fillId="0" borderId="0" xfId="3" applyFont="1" applyFill="1" applyAlignment="1" applyProtection="1">
      <alignment horizontal="right"/>
    </xf>
    <xf numFmtId="0" fontId="40" fillId="0" borderId="0" xfId="3" applyFont="1" applyFill="1" applyBorder="1" applyAlignment="1" applyProtection="1">
      <alignment horizontal="right"/>
    </xf>
    <xf numFmtId="0" fontId="41" fillId="0" borderId="0" xfId="3" applyFont="1" applyFill="1" applyAlignment="1" applyProtection="1">
      <alignment horizontal="right"/>
    </xf>
    <xf numFmtId="0" fontId="25" fillId="0" borderId="0" xfId="3" applyFill="1" applyProtection="1"/>
    <xf numFmtId="0" fontId="25" fillId="0" borderId="0" xfId="3" applyProtection="1"/>
    <xf numFmtId="0" fontId="41" fillId="0" borderId="0" xfId="3" applyFont="1" applyFill="1" applyBorder="1" applyAlignment="1" applyProtection="1">
      <alignment horizontal="right"/>
    </xf>
    <xf numFmtId="0" fontId="41" fillId="0" borderId="0" xfId="3" quotePrefix="1" applyFont="1" applyFill="1" applyBorder="1" applyAlignment="1" applyProtection="1">
      <alignment horizontal="right"/>
    </xf>
    <xf numFmtId="0" fontId="13" fillId="0" borderId="0" xfId="3" applyFont="1" applyFill="1" applyProtection="1"/>
    <xf numFmtId="164" fontId="41" fillId="0" borderId="0" xfId="3" applyNumberFormat="1" applyFont="1" applyFill="1" applyAlignment="1" applyProtection="1">
      <alignment horizontal="right"/>
    </xf>
    <xf numFmtId="164" fontId="41" fillId="0" borderId="0" xfId="3" applyNumberFormat="1" applyFont="1" applyFill="1" applyBorder="1" applyAlignment="1" applyProtection="1">
      <alignment horizontal="right"/>
    </xf>
    <xf numFmtId="164" fontId="41" fillId="0" borderId="0" xfId="3" quotePrefix="1" applyNumberFormat="1" applyFont="1" applyFill="1" applyAlignment="1" applyProtection="1">
      <alignment horizontal="right"/>
    </xf>
    <xf numFmtId="164" fontId="17" fillId="0" borderId="0" xfId="3" applyNumberFormat="1" applyFont="1" applyFill="1" applyAlignment="1" applyProtection="1">
      <alignment horizontal="right"/>
    </xf>
    <xf numFmtId="164" fontId="17" fillId="0" borderId="0" xfId="3" applyNumberFormat="1" applyFont="1" applyFill="1" applyBorder="1" applyAlignment="1" applyProtection="1">
      <alignment horizontal="right"/>
    </xf>
    <xf numFmtId="0" fontId="17" fillId="0" borderId="0" xfId="3" applyFont="1" applyFill="1" applyAlignment="1" applyProtection="1">
      <alignment horizontal="center"/>
    </xf>
    <xf numFmtId="164" fontId="17" fillId="0" borderId="0" xfId="3" applyNumberFormat="1" applyFont="1" applyFill="1" applyAlignment="1" applyProtection="1">
      <alignment horizontal="center"/>
    </xf>
    <xf numFmtId="0" fontId="13" fillId="0" borderId="0" xfId="3" applyFont="1" applyFill="1" applyBorder="1" applyProtection="1"/>
    <xf numFmtId="0" fontId="12" fillId="0" borderId="0" xfId="3" applyFont="1" applyFill="1" applyProtection="1"/>
    <xf numFmtId="0" fontId="14" fillId="0" borderId="0" xfId="3" quotePrefix="1" applyFont="1" applyFill="1" applyAlignment="1" applyProtection="1">
      <alignment horizontal="left"/>
    </xf>
    <xf numFmtId="0" fontId="35" fillId="0" borderId="0" xfId="3" applyFont="1" applyFill="1" applyAlignment="1" applyProtection="1">
      <alignment horizontal="left"/>
    </xf>
    <xf numFmtId="164" fontId="16" fillId="0" borderId="0" xfId="3" applyNumberFormat="1" applyFont="1" applyFill="1" applyProtection="1"/>
    <xf numFmtId="164" fontId="31" fillId="0" borderId="0" xfId="3" applyNumberFormat="1" applyFont="1" applyFill="1" applyProtection="1"/>
    <xf numFmtId="0" fontId="35" fillId="0" borderId="0" xfId="3" applyFont="1" applyFill="1" applyProtection="1"/>
    <xf numFmtId="0" fontId="35" fillId="0" borderId="0" xfId="3" quotePrefix="1" applyFont="1" applyFill="1" applyAlignment="1" applyProtection="1">
      <alignment horizontal="left"/>
    </xf>
    <xf numFmtId="164" fontId="16" fillId="0" borderId="0" xfId="3" applyNumberFormat="1" applyFont="1" applyFill="1" applyBorder="1" applyProtection="1"/>
    <xf numFmtId="164" fontId="31" fillId="0" borderId="0" xfId="3" applyNumberFormat="1" applyFont="1" applyFill="1" applyBorder="1" applyProtection="1"/>
    <xf numFmtId="164" fontId="13" fillId="0" borderId="0" xfId="3" applyNumberFormat="1" applyFont="1" applyFill="1" applyProtection="1"/>
    <xf numFmtId="164" fontId="14" fillId="0" borderId="0" xfId="3" applyNumberFormat="1" applyFont="1" applyFill="1" applyProtection="1"/>
    <xf numFmtId="164" fontId="14" fillId="0" borderId="0" xfId="3" applyNumberFormat="1" applyFont="1" applyFill="1" applyBorder="1" applyProtection="1"/>
    <xf numFmtId="164" fontId="14" fillId="0" borderId="1" xfId="3" applyNumberFormat="1" applyFont="1" applyFill="1" applyBorder="1" applyProtection="1"/>
    <xf numFmtId="0" fontId="34" fillId="0" borderId="0" xfId="3" applyFont="1" applyFill="1" applyAlignment="1" applyProtection="1">
      <alignment horizontal="left"/>
    </xf>
    <xf numFmtId="164" fontId="14" fillId="0" borderId="8" xfId="3" applyNumberFormat="1" applyFont="1" applyFill="1" applyBorder="1" applyProtection="1"/>
    <xf numFmtId="164" fontId="13" fillId="0" borderId="0" xfId="3" applyNumberFormat="1" applyFont="1" applyFill="1" applyBorder="1" applyProtection="1"/>
    <xf numFmtId="0" fontId="14" fillId="0" borderId="0" xfId="3" applyFont="1" applyFill="1" applyProtection="1"/>
    <xf numFmtId="164" fontId="42" fillId="0" borderId="0" xfId="3" applyNumberFormat="1" applyFont="1" applyFill="1" applyBorder="1" applyProtection="1"/>
    <xf numFmtId="164" fontId="13" fillId="2" borderId="0" xfId="3" applyNumberFormat="1" applyFont="1" applyFill="1" applyBorder="1" applyProtection="1"/>
    <xf numFmtId="164" fontId="13" fillId="2" borderId="1" xfId="3" applyNumberFormat="1" applyFont="1" applyFill="1" applyBorder="1" applyProtection="1"/>
    <xf numFmtId="0" fontId="25" fillId="0" borderId="0" xfId="3" applyProtection="1">
      <protection locked="0"/>
    </xf>
    <xf numFmtId="0" fontId="25" fillId="0" borderId="0" xfId="3" applyBorder="1" applyProtection="1">
      <protection locked="0"/>
    </xf>
    <xf numFmtId="0" fontId="12" fillId="0" borderId="0" xfId="3" applyFont="1" applyBorder="1" applyProtection="1">
      <protection locked="0"/>
    </xf>
    <xf numFmtId="0" fontId="12" fillId="0" borderId="0" xfId="3" applyFont="1" applyProtection="1">
      <protection locked="0"/>
    </xf>
    <xf numFmtId="164" fontId="14" fillId="0" borderId="0" xfId="3" applyNumberFormat="1" applyFont="1" applyFill="1" applyBorder="1" applyProtection="1">
      <protection locked="0"/>
    </xf>
    <xf numFmtId="164" fontId="14" fillId="0" borderId="0" xfId="3" applyNumberFormat="1" applyFont="1" applyFill="1" applyProtection="1">
      <protection locked="0"/>
    </xf>
    <xf numFmtId="164" fontId="13" fillId="0" borderId="8" xfId="3" applyNumberFormat="1" applyFont="1" applyFill="1" applyBorder="1" applyProtection="1"/>
    <xf numFmtId="164" fontId="21" fillId="0" borderId="0" xfId="3" applyNumberFormat="1" applyFont="1" applyFill="1" applyProtection="1"/>
    <xf numFmtId="164" fontId="21" fillId="0" borderId="0" xfId="3" applyNumberFormat="1" applyFont="1" applyFill="1" applyBorder="1" applyProtection="1"/>
    <xf numFmtId="164" fontId="14" fillId="2" borderId="0" xfId="3" applyNumberFormat="1" applyFont="1" applyFill="1" applyBorder="1" applyProtection="1"/>
    <xf numFmtId="0" fontId="12" fillId="0" borderId="0" xfId="3" applyFont="1" applyProtection="1"/>
    <xf numFmtId="0" fontId="15" fillId="0" borderId="0" xfId="3" applyFont="1" applyFill="1" applyProtection="1"/>
    <xf numFmtId="164" fontId="14" fillId="0" borderId="0" xfId="3" applyNumberFormat="1" applyFont="1" applyFill="1" applyAlignment="1" applyProtection="1">
      <alignment horizontal="right"/>
    </xf>
    <xf numFmtId="0" fontId="13" fillId="0" borderId="0" xfId="3" applyFont="1" applyFill="1" applyAlignment="1" applyProtection="1">
      <alignment horizontal="left"/>
    </xf>
    <xf numFmtId="0" fontId="12" fillId="0" borderId="0" xfId="3" applyFont="1" applyFill="1" applyProtection="1">
      <protection locked="0"/>
    </xf>
    <xf numFmtId="0" fontId="13" fillId="0" borderId="0" xfId="3" quotePrefix="1" applyFont="1" applyFill="1" applyAlignment="1" applyProtection="1">
      <alignment horizontal="left"/>
    </xf>
    <xf numFmtId="0" fontId="14" fillId="0" borderId="0" xfId="3" applyFont="1" applyFill="1" applyProtection="1">
      <protection locked="0"/>
    </xf>
    <xf numFmtId="0" fontId="16" fillId="0" borderId="0" xfId="3" applyFont="1" applyProtection="1">
      <protection locked="0"/>
    </xf>
    <xf numFmtId="0" fontId="16" fillId="0" borderId="0" xfId="3" applyFont="1" applyFill="1" applyBorder="1" applyProtection="1">
      <protection locked="0"/>
    </xf>
    <xf numFmtId="0" fontId="16" fillId="0" borderId="0" xfId="3" applyFont="1" applyBorder="1" applyProtection="1">
      <protection locked="0"/>
    </xf>
    <xf numFmtId="0" fontId="14" fillId="0" borderId="0" xfId="2" quotePrefix="1" applyFont="1" applyAlignment="1" applyProtection="1">
      <alignment horizontal="center"/>
    </xf>
    <xf numFmtId="0" fontId="14" fillId="0" borderId="0" xfId="2" quotePrefix="1" applyFont="1" applyBorder="1" applyAlignment="1" applyProtection="1">
      <alignment horizontal="center"/>
    </xf>
    <xf numFmtId="0" fontId="13" fillId="0" borderId="0" xfId="2" quotePrefix="1" applyFont="1" applyAlignment="1" applyProtection="1">
      <alignment horizontal="center"/>
    </xf>
    <xf numFmtId="164" fontId="21" fillId="0" borderId="0" xfId="2" applyNumberFormat="1" applyFont="1" applyAlignment="1" applyProtection="1">
      <alignment horizontal="right"/>
      <protection locked="0"/>
    </xf>
    <xf numFmtId="164" fontId="16" fillId="0" borderId="0" xfId="2" applyNumberFormat="1" applyFont="1" applyAlignment="1" applyProtection="1">
      <alignment horizontal="right"/>
      <protection locked="0"/>
    </xf>
    <xf numFmtId="164" fontId="21" fillId="0" borderId="1" xfId="2" applyNumberFormat="1" applyFont="1" applyBorder="1" applyAlignment="1" applyProtection="1">
      <alignment horizontal="right"/>
      <protection locked="0"/>
    </xf>
    <xf numFmtId="164" fontId="16" fillId="0" borderId="1" xfId="2" applyNumberFormat="1" applyFont="1" applyBorder="1" applyAlignment="1" applyProtection="1">
      <alignment horizontal="right"/>
      <protection locked="0"/>
    </xf>
    <xf numFmtId="164" fontId="14" fillId="0" borderId="8" xfId="2" applyNumberFormat="1" applyFont="1" applyBorder="1" applyAlignment="1" applyProtection="1">
      <alignment horizontal="right"/>
    </xf>
    <xf numFmtId="164" fontId="14" fillId="0" borderId="0" xfId="2" applyNumberFormat="1" applyFont="1" applyBorder="1" applyAlignment="1" applyProtection="1">
      <alignment horizontal="right"/>
    </xf>
    <xf numFmtId="164" fontId="13" fillId="0" borderId="8" xfId="2" applyNumberFormat="1" applyFont="1" applyBorder="1" applyAlignment="1" applyProtection="1">
      <alignment horizontal="right"/>
    </xf>
    <xf numFmtId="0" fontId="13" fillId="0" borderId="0" xfId="2" quotePrefix="1" applyFont="1" applyBorder="1" applyAlignment="1" applyProtection="1">
      <alignment horizontal="right"/>
    </xf>
    <xf numFmtId="0" fontId="21" fillId="0" borderId="0" xfId="2" applyFont="1" applyBorder="1" applyAlignment="1" applyProtection="1">
      <alignment horizontal="center"/>
    </xf>
    <xf numFmtId="0" fontId="16" fillId="0" borderId="0" xfId="2" applyFont="1" applyBorder="1" applyAlignment="1" applyProtection="1">
      <alignment horizontal="center"/>
    </xf>
    <xf numFmtId="0" fontId="0" fillId="0" borderId="0" xfId="2" applyFont="1" applyBorder="1" applyAlignment="1">
      <alignment horizontal="right"/>
    </xf>
    <xf numFmtId="165" fontId="43" fillId="0" borderId="0" xfId="2" applyNumberFormat="1" applyFont="1" applyProtection="1"/>
    <xf numFmtId="0" fontId="0" fillId="0" borderId="0" xfId="0" applyAlignment="1" applyProtection="1">
      <alignment horizontal="right"/>
    </xf>
    <xf numFmtId="3" fontId="16" fillId="0" borderId="0" xfId="2" applyNumberFormat="1" applyFont="1" applyBorder="1" applyProtection="1"/>
    <xf numFmtId="3" fontId="16" fillId="0" borderId="0" xfId="2" applyNumberFormat="1" applyFont="1" applyAlignment="1" applyProtection="1">
      <alignment horizontal="right"/>
    </xf>
    <xf numFmtId="3" fontId="16" fillId="0" borderId="0" xfId="2" applyNumberFormat="1" applyFont="1" applyBorder="1" applyAlignment="1" applyProtection="1">
      <alignment horizontal="right"/>
    </xf>
    <xf numFmtId="3" fontId="14" fillId="0" borderId="10" xfId="2" applyNumberFormat="1" applyFont="1" applyBorder="1" applyAlignment="1" applyProtection="1">
      <alignment horizontal="right"/>
    </xf>
    <xf numFmtId="164" fontId="42" fillId="0" borderId="0" xfId="2" applyNumberFormat="1" applyFont="1" applyBorder="1" applyProtection="1"/>
    <xf numFmtId="3" fontId="12" fillId="0" borderId="0" xfId="2" applyNumberFormat="1" applyFont="1" applyBorder="1" applyAlignment="1" applyProtection="1">
      <alignment horizontal="right"/>
    </xf>
    <xf numFmtId="3" fontId="13" fillId="0" borderId="10" xfId="2" applyNumberFormat="1" applyFont="1" applyBorder="1" applyAlignment="1" applyProtection="1">
      <alignment horizontal="right"/>
    </xf>
    <xf numFmtId="3" fontId="12" fillId="0" borderId="0" xfId="2" applyNumberFormat="1" applyFont="1" applyBorder="1" applyAlignment="1" applyProtection="1">
      <alignment horizontal="right"/>
      <protection locked="0"/>
    </xf>
    <xf numFmtId="0" fontId="14" fillId="0" borderId="0" xfId="2" quotePrefix="1" applyFont="1" applyAlignment="1" applyProtection="1">
      <alignment horizontal="left"/>
    </xf>
    <xf numFmtId="164" fontId="13" fillId="0" borderId="0" xfId="2" applyNumberFormat="1" applyFont="1" applyAlignment="1" applyProtection="1">
      <alignment horizontal="center"/>
    </xf>
    <xf numFmtId="164" fontId="44" fillId="0" borderId="0" xfId="2" applyNumberFormat="1" applyFont="1" applyProtection="1"/>
    <xf numFmtId="164" fontId="14" fillId="0" borderId="0" xfId="2" applyNumberFormat="1" applyFont="1" applyAlignment="1" applyProtection="1"/>
    <xf numFmtId="164" fontId="14" fillId="0" borderId="0" xfId="2" quotePrefix="1" applyNumberFormat="1" applyFont="1" applyAlignment="1" applyProtection="1">
      <alignment horizontal="right"/>
    </xf>
    <xf numFmtId="0" fontId="14" fillId="0" borderId="0" xfId="2" quotePrefix="1" applyFont="1" applyAlignment="1" applyProtection="1"/>
    <xf numFmtId="0" fontId="15" fillId="0" borderId="0" xfId="2" applyFont="1" applyAlignment="1" applyProtection="1"/>
    <xf numFmtId="164" fontId="13" fillId="0" borderId="0" xfId="2" applyNumberFormat="1" applyFont="1" applyAlignment="1" applyProtection="1"/>
    <xf numFmtId="164" fontId="16" fillId="0" borderId="0" xfId="2" applyNumberFormat="1" applyFont="1" applyAlignment="1" applyProtection="1"/>
    <xf numFmtId="0" fontId="13" fillId="0" borderId="0" xfId="2" quotePrefix="1" applyFont="1" applyAlignment="1" applyProtection="1"/>
    <xf numFmtId="0" fontId="13" fillId="0" borderId="0" xfId="2" applyFont="1" applyAlignment="1" applyProtection="1"/>
    <xf numFmtId="164" fontId="16" fillId="0" borderId="0" xfId="2" applyNumberFormat="1" applyFont="1" applyAlignment="1" applyProtection="1">
      <protection locked="0"/>
    </xf>
    <xf numFmtId="0" fontId="16" fillId="0" borderId="0" xfId="2" applyFont="1" applyAlignment="1" applyProtection="1"/>
    <xf numFmtId="1" fontId="45" fillId="0" borderId="0" xfId="2" applyNumberFormat="1" applyFont="1" applyAlignment="1" applyProtection="1"/>
    <xf numFmtId="164" fontId="16" fillId="0" borderId="1" xfId="2" applyNumberFormat="1" applyFont="1" applyBorder="1" applyAlignment="1" applyProtection="1">
      <protection locked="0"/>
    </xf>
    <xf numFmtId="164" fontId="13" fillId="0" borderId="8" xfId="2" applyNumberFormat="1" applyFont="1" applyBorder="1" applyAlignment="1" applyProtection="1"/>
    <xf numFmtId="3" fontId="16" fillId="0" borderId="0" xfId="2" applyNumberFormat="1" applyFont="1" applyProtection="1"/>
    <xf numFmtId="3" fontId="13" fillId="0" borderId="0" xfId="2" applyNumberFormat="1" applyFont="1" applyProtection="1"/>
    <xf numFmtId="3" fontId="14" fillId="0" borderId="0" xfId="2" applyNumberFormat="1" applyFont="1" applyAlignment="1" applyProtection="1">
      <alignment horizontal="center"/>
    </xf>
    <xf numFmtId="164" fontId="14" fillId="0" borderId="0" xfId="2" applyNumberFormat="1" applyFont="1" applyFill="1" applyBorder="1" applyAlignment="1" applyProtection="1">
      <alignment horizontal="center"/>
    </xf>
    <xf numFmtId="0" fontId="14" fillId="0" borderId="0" xfId="2" applyFont="1" applyFill="1" applyBorder="1" applyAlignment="1" applyProtection="1">
      <alignment horizontal="center"/>
    </xf>
    <xf numFmtId="0" fontId="46" fillId="0" borderId="0" xfId="2" quotePrefix="1" applyFont="1" applyAlignment="1" applyProtection="1">
      <alignment horizontal="left"/>
    </xf>
    <xf numFmtId="0" fontId="16" fillId="0" borderId="0" xfId="2" applyFont="1" applyFill="1" applyBorder="1" applyProtection="1">
      <protection locked="0"/>
    </xf>
    <xf numFmtId="164" fontId="16" fillId="0" borderId="0" xfId="2" quotePrefix="1" applyNumberFormat="1" applyFont="1" applyFill="1" applyBorder="1" applyAlignment="1" applyProtection="1">
      <alignment horizontal="left"/>
      <protection locked="0"/>
    </xf>
    <xf numFmtId="164" fontId="16" fillId="0" borderId="1" xfId="2" applyNumberFormat="1" applyFont="1" applyFill="1" applyBorder="1" applyAlignment="1" applyProtection="1">
      <alignment horizontal="right"/>
      <protection locked="0"/>
    </xf>
    <xf numFmtId="164" fontId="33" fillId="0" borderId="0" xfId="2" applyNumberFormat="1" applyFont="1" applyProtection="1">
      <protection locked="0"/>
    </xf>
    <xf numFmtId="164" fontId="16" fillId="0" borderId="0" xfId="2" quotePrefix="1" applyNumberFormat="1" applyFont="1" applyAlignment="1" applyProtection="1">
      <alignment horizontal="center"/>
      <protection locked="0"/>
    </xf>
    <xf numFmtId="164" fontId="21" fillId="0" borderId="0" xfId="2" applyNumberFormat="1" applyFont="1" applyFill="1" applyBorder="1" applyAlignment="1" applyProtection="1">
      <alignment horizontal="right"/>
      <protection locked="0"/>
    </xf>
    <xf numFmtId="165" fontId="38" fillId="0" borderId="0" xfId="2" applyNumberFormat="1" applyFont="1" applyBorder="1" applyAlignment="1" applyProtection="1">
      <alignment horizontal="left"/>
    </xf>
    <xf numFmtId="165" fontId="13" fillId="0" borderId="0" xfId="2" applyNumberFormat="1" applyFont="1" applyBorder="1" applyAlignment="1" applyProtection="1">
      <protection locked="0"/>
    </xf>
    <xf numFmtId="165" fontId="21" fillId="0" borderId="0" xfId="2" applyNumberFormat="1" applyFont="1" applyBorder="1" applyAlignment="1" applyProtection="1">
      <protection locked="0"/>
    </xf>
    <xf numFmtId="165" fontId="16" fillId="0" borderId="0" xfId="2" applyNumberFormat="1" applyFont="1" applyBorder="1" applyAlignment="1" applyProtection="1">
      <protection locked="0"/>
    </xf>
    <xf numFmtId="165" fontId="21" fillId="0" borderId="1" xfId="2" applyNumberFormat="1" applyFont="1" applyBorder="1" applyAlignment="1" applyProtection="1">
      <protection locked="0"/>
    </xf>
    <xf numFmtId="165" fontId="16" fillId="0" borderId="1" xfId="2" applyNumberFormat="1" applyFont="1" applyBorder="1" applyAlignment="1" applyProtection="1">
      <protection locked="0"/>
    </xf>
    <xf numFmtId="165" fontId="13" fillId="0" borderId="0" xfId="2" applyNumberFormat="1" applyFont="1" applyBorder="1" applyAlignment="1" applyProtection="1"/>
    <xf numFmtId="165" fontId="14" fillId="0" borderId="0" xfId="2" applyNumberFormat="1" applyFont="1" applyBorder="1" applyAlignment="1" applyProtection="1"/>
    <xf numFmtId="165" fontId="14" fillId="0" borderId="6" xfId="2" applyNumberFormat="1" applyFont="1" applyBorder="1" applyAlignment="1" applyProtection="1"/>
    <xf numFmtId="165" fontId="13" fillId="0" borderId="6" xfId="2" applyNumberFormat="1" applyFont="1" applyBorder="1" applyAlignment="1" applyProtection="1"/>
    <xf numFmtId="165" fontId="14" fillId="0" borderId="0" xfId="2" applyNumberFormat="1" applyFont="1" applyBorder="1" applyAlignment="1" applyProtection="1">
      <alignment horizontal="center"/>
    </xf>
    <xf numFmtId="165" fontId="14" fillId="0" borderId="0" xfId="2" applyNumberFormat="1" applyFont="1" applyAlignment="1" applyProtection="1">
      <alignment horizontal="center"/>
    </xf>
    <xf numFmtId="165" fontId="16" fillId="0" borderId="0" xfId="2" applyNumberFormat="1" applyFont="1" applyAlignment="1" applyProtection="1">
      <protection locked="0"/>
    </xf>
    <xf numFmtId="165" fontId="13" fillId="0" borderId="0" xfId="2" applyNumberFormat="1" applyFont="1" applyAlignment="1" applyProtection="1"/>
    <xf numFmtId="3" fontId="0" fillId="0" borderId="0" xfId="2" applyNumberFormat="1" applyFont="1" applyBorder="1" applyProtection="1">
      <protection locked="0"/>
    </xf>
    <xf numFmtId="3" fontId="0" fillId="0" borderId="0" xfId="2" applyNumberFormat="1" applyFont="1" applyProtection="1">
      <protection locked="0"/>
    </xf>
    <xf numFmtId="164" fontId="14" fillId="0" borderId="0" xfId="2" applyNumberFormat="1" applyFont="1" applyBorder="1" applyAlignment="1" applyProtection="1">
      <alignment horizontal="right"/>
      <protection locked="0"/>
    </xf>
    <xf numFmtId="164" fontId="13" fillId="0" borderId="0" xfId="2" applyNumberFormat="1" applyFont="1" applyBorder="1" applyAlignment="1" applyProtection="1">
      <alignment horizontal="right"/>
      <protection locked="0"/>
    </xf>
    <xf numFmtId="1" fontId="13" fillId="0" borderId="0" xfId="2" quotePrefix="1" applyNumberFormat="1" applyFont="1" applyBorder="1" applyAlignment="1" applyProtection="1">
      <alignment horizontal="right"/>
      <protection locked="0"/>
    </xf>
    <xf numFmtId="16" fontId="14" fillId="0" borderId="0" xfId="2" quotePrefix="1" applyNumberFormat="1" applyFont="1" applyAlignment="1" applyProtection="1">
      <alignment horizontal="right"/>
    </xf>
    <xf numFmtId="16" fontId="13" fillId="0" borderId="0" xfId="2" quotePrefix="1" applyNumberFormat="1" applyFont="1" applyBorder="1" applyAlignment="1" applyProtection="1">
      <alignment horizontal="right"/>
    </xf>
    <xf numFmtId="0" fontId="13" fillId="0" borderId="0" xfId="2" applyFont="1" applyBorder="1" applyAlignment="1" applyProtection="1">
      <alignment horizontal="right"/>
    </xf>
    <xf numFmtId="0" fontId="42" fillId="0" borderId="0" xfId="2" applyFont="1" applyProtection="1"/>
    <xf numFmtId="0" fontId="48" fillId="0" borderId="0" xfId="2" applyFont="1" applyProtection="1"/>
    <xf numFmtId="0" fontId="48" fillId="0" borderId="0" xfId="2" applyFont="1" applyBorder="1" applyProtection="1"/>
    <xf numFmtId="0" fontId="21" fillId="0" borderId="0" xfId="2" applyFont="1" applyProtection="1"/>
    <xf numFmtId="168" fontId="13" fillId="0" borderId="0" xfId="5" applyNumberFormat="1" applyFont="1" applyFill="1" applyBorder="1" applyAlignment="1" applyProtection="1">
      <alignment horizontal="right"/>
    </xf>
    <xf numFmtId="168" fontId="13" fillId="0" borderId="0" xfId="5" applyNumberFormat="1" applyFont="1" applyFill="1" applyAlignment="1" applyProtection="1">
      <alignment horizontal="right"/>
      <protection locked="0"/>
    </xf>
    <xf numFmtId="0" fontId="13" fillId="0" borderId="0" xfId="2" applyFont="1" applyFill="1" applyBorder="1" applyAlignment="1" applyProtection="1">
      <alignment horizontal="left"/>
      <protection locked="0"/>
    </xf>
    <xf numFmtId="0" fontId="13" fillId="0" borderId="0" xfId="2" applyFont="1" applyFill="1" applyBorder="1" applyAlignment="1" applyProtection="1">
      <alignment horizontal="left"/>
    </xf>
    <xf numFmtId="0" fontId="50" fillId="0" borderId="0" xfId="2" applyFont="1" applyFill="1" applyBorder="1" applyAlignment="1" applyProtection="1">
      <alignment horizontal="left" indent="2"/>
    </xf>
    <xf numFmtId="0" fontId="13" fillId="0" borderId="0" xfId="2" applyFont="1" applyFill="1" applyBorder="1" applyAlignment="1" applyProtection="1">
      <alignment horizontal="right"/>
    </xf>
    <xf numFmtId="0" fontId="14" fillId="0" borderId="0" xfId="2" quotePrefix="1" applyFont="1" applyFill="1" applyBorder="1" applyAlignment="1" applyProtection="1">
      <alignment horizontal="right"/>
    </xf>
    <xf numFmtId="173" fontId="14" fillId="0" borderId="0" xfId="2" applyNumberFormat="1" applyFont="1" applyFill="1" applyBorder="1" applyAlignment="1" applyProtection="1">
      <alignment horizontal="right"/>
    </xf>
    <xf numFmtId="0" fontId="13" fillId="0" borderId="0" xfId="2" quotePrefix="1" applyFont="1" applyFill="1" applyBorder="1" applyAlignment="1" applyProtection="1">
      <alignment horizontal="right"/>
    </xf>
    <xf numFmtId="0" fontId="14" fillId="0" borderId="0" xfId="2" applyFont="1" applyFill="1" applyBorder="1" applyAlignment="1" applyProtection="1">
      <alignment horizontal="left" indent="2"/>
    </xf>
    <xf numFmtId="3" fontId="21" fillId="0" borderId="0" xfId="2" applyNumberFormat="1" applyFont="1" applyFill="1" applyBorder="1" applyAlignment="1" applyProtection="1">
      <alignment horizontal="right"/>
      <protection locked="0"/>
    </xf>
    <xf numFmtId="3" fontId="16" fillId="0" borderId="0" xfId="2" applyNumberFormat="1" applyFont="1" applyFill="1" applyBorder="1" applyAlignment="1" applyProtection="1">
      <alignment horizontal="right"/>
      <protection locked="0"/>
    </xf>
    <xf numFmtId="3" fontId="14" fillId="0" borderId="8" xfId="2" applyNumberFormat="1" applyFont="1" applyFill="1" applyBorder="1" applyAlignment="1" applyProtection="1">
      <alignment horizontal="right"/>
    </xf>
    <xf numFmtId="3" fontId="14" fillId="0" borderId="0" xfId="2" applyNumberFormat="1" applyFont="1" applyFill="1" applyBorder="1" applyAlignment="1" applyProtection="1">
      <alignment horizontal="right"/>
    </xf>
    <xf numFmtId="3" fontId="13" fillId="0" borderId="8" xfId="2" applyNumberFormat="1" applyFont="1" applyFill="1" applyBorder="1" applyAlignment="1" applyProtection="1">
      <alignment horizontal="right"/>
    </xf>
    <xf numFmtId="0" fontId="14" fillId="0" borderId="0" xfId="2" applyFont="1" applyFill="1" applyBorder="1" applyProtection="1">
      <protection locked="0"/>
    </xf>
    <xf numFmtId="165" fontId="14" fillId="0" borderId="0" xfId="2" quotePrefix="1" applyNumberFormat="1" applyFont="1" applyAlignment="1" applyProtection="1">
      <alignment horizontal="right"/>
      <protection locked="0"/>
    </xf>
    <xf numFmtId="0" fontId="37" fillId="0" borderId="0" xfId="2" applyFont="1" applyBorder="1"/>
    <xf numFmtId="0" fontId="38" fillId="0" borderId="0" xfId="2" applyFont="1" applyBorder="1"/>
    <xf numFmtId="165" fontId="13" fillId="0" borderId="1" xfId="2" applyNumberFormat="1" applyFont="1" applyBorder="1" applyProtection="1">
      <protection locked="0"/>
    </xf>
    <xf numFmtId="166" fontId="14" fillId="0" borderId="0" xfId="5" applyNumberFormat="1" applyFont="1" applyFill="1" applyBorder="1" applyAlignment="1" applyProtection="1">
      <alignment horizontal="right"/>
    </xf>
    <xf numFmtId="174" fontId="14" fillId="0" borderId="0" xfId="2" applyNumberFormat="1" applyFont="1" applyFill="1" applyBorder="1" applyAlignment="1" applyProtection="1">
      <alignment horizontal="right"/>
    </xf>
    <xf numFmtId="0" fontId="13" fillId="0" borderId="0" xfId="2" applyFont="1" applyFill="1" applyBorder="1" applyAlignment="1" applyProtection="1">
      <alignment horizontal="center"/>
    </xf>
    <xf numFmtId="174" fontId="13" fillId="0" borderId="0" xfId="2" applyNumberFormat="1" applyFont="1" applyFill="1" applyBorder="1" applyAlignment="1" applyProtection="1">
      <alignment horizontal="right"/>
    </xf>
    <xf numFmtId="0" fontId="13" fillId="0" borderId="0" xfId="2" applyFont="1" applyAlignment="1" applyProtection="1">
      <alignment vertical="top"/>
    </xf>
    <xf numFmtId="166" fontId="14" fillId="0" borderId="0" xfId="2" applyNumberFormat="1" applyFont="1" applyFill="1" applyBorder="1" applyProtection="1"/>
    <xf numFmtId="166" fontId="16" fillId="0" borderId="0" xfId="2" applyNumberFormat="1" applyFont="1" applyFill="1" applyBorder="1" applyProtection="1"/>
    <xf numFmtId="0" fontId="13" fillId="0" borderId="0" xfId="2" applyFont="1" applyFill="1" applyAlignment="1" applyProtection="1">
      <alignment vertical="top"/>
    </xf>
    <xf numFmtId="166" fontId="21" fillId="0" borderId="0" xfId="2" applyNumberFormat="1" applyFont="1" applyFill="1" applyBorder="1" applyProtection="1"/>
    <xf numFmtId="3" fontId="13" fillId="0" borderId="0" xfId="2" applyNumberFormat="1" applyFont="1" applyFill="1" applyBorder="1" applyAlignment="1" applyProtection="1">
      <alignment horizontal="right"/>
      <protection locked="0"/>
    </xf>
    <xf numFmtId="3" fontId="14" fillId="0" borderId="0" xfId="0" applyNumberFormat="1" applyFont="1"/>
    <xf numFmtId="0" fontId="0" fillId="0" borderId="1" xfId="0" applyBorder="1"/>
    <xf numFmtId="166" fontId="14" fillId="0" borderId="0" xfId="2" applyNumberFormat="1" applyFont="1" applyBorder="1" applyAlignment="1" applyProtection="1">
      <alignment horizontal="right"/>
    </xf>
    <xf numFmtId="167" fontId="16" fillId="0" borderId="1" xfId="2" applyNumberFormat="1" applyFont="1" applyFill="1" applyBorder="1" applyAlignment="1" applyProtection="1">
      <alignment horizontal="right"/>
      <protection locked="0"/>
    </xf>
    <xf numFmtId="0" fontId="14" fillId="0" borderId="0" xfId="2" applyFont="1" applyFill="1" applyBorder="1" applyAlignment="1" applyProtection="1">
      <alignment horizontal="left"/>
    </xf>
    <xf numFmtId="0" fontId="13" fillId="0" borderId="0" xfId="6" applyFont="1" applyFill="1" applyBorder="1" applyAlignment="1" applyProtection="1">
      <alignment vertical="top" wrapText="1"/>
    </xf>
    <xf numFmtId="0" fontId="12" fillId="0" borderId="0" xfId="6" applyBorder="1"/>
    <xf numFmtId="0" fontId="14" fillId="0" borderId="0" xfId="6" applyNumberFormat="1" applyFont="1" applyBorder="1" applyAlignment="1" applyProtection="1">
      <alignment horizontal="right" vertical="center" wrapText="1"/>
    </xf>
    <xf numFmtId="175" fontId="56" fillId="0" borderId="0" xfId="6" applyNumberFormat="1" applyFont="1" applyFill="1" applyBorder="1" applyAlignment="1" applyProtection="1">
      <protection locked="0"/>
    </xf>
    <xf numFmtId="0" fontId="13" fillId="0" borderId="0" xfId="6" applyFont="1" applyFill="1" applyBorder="1" applyProtection="1"/>
    <xf numFmtId="0" fontId="12" fillId="0" borderId="0" xfId="6" applyFont="1" applyFill="1" applyBorder="1" applyProtection="1"/>
    <xf numFmtId="175" fontId="13" fillId="0" borderId="0" xfId="6" applyNumberFormat="1" applyFont="1" applyFill="1" applyBorder="1" applyAlignment="1" applyProtection="1">
      <protection locked="0"/>
    </xf>
    <xf numFmtId="0" fontId="13" fillId="0" borderId="0" xfId="6" applyFont="1" applyBorder="1" applyProtection="1"/>
    <xf numFmtId="0" fontId="13" fillId="0" borderId="0" xfId="6" applyFont="1"/>
    <xf numFmtId="0" fontId="14" fillId="0" borderId="0" xfId="6" applyNumberFormat="1" applyFont="1" applyFill="1" applyBorder="1" applyAlignment="1" applyProtection="1">
      <alignment vertical="center" wrapText="1"/>
    </xf>
    <xf numFmtId="0" fontId="0" fillId="0" borderId="0" xfId="0"/>
    <xf numFmtId="0" fontId="12" fillId="0" borderId="1" xfId="2" applyFont="1" applyBorder="1"/>
    <xf numFmtId="0" fontId="13" fillId="0" borderId="1" xfId="2" applyFont="1" applyBorder="1"/>
    <xf numFmtId="0" fontId="13" fillId="0" borderId="0" xfId="2" applyNumberFormat="1" applyFont="1" applyBorder="1"/>
    <xf numFmtId="0" fontId="14" fillId="0" borderId="0" xfId="6" applyNumberFormat="1" applyFont="1" applyBorder="1" applyAlignment="1" applyProtection="1">
      <alignment horizontal="center" vertical="center" wrapText="1"/>
    </xf>
    <xf numFmtId="0" fontId="12" fillId="0" borderId="0" xfId="6" applyFont="1" applyBorder="1" applyAlignment="1" applyProtection="1">
      <alignment horizontal="center"/>
    </xf>
    <xf numFmtId="0" fontId="39" fillId="0" borderId="0" xfId="2" applyFont="1" applyAlignment="1" applyProtection="1">
      <alignment horizontal="right"/>
      <protection locked="0"/>
    </xf>
    <xf numFmtId="168" fontId="13" fillId="0" borderId="0" xfId="5" quotePrefix="1" applyNumberFormat="1" applyFont="1" applyFill="1" applyBorder="1" applyAlignment="1" applyProtection="1">
      <alignment horizontal="right"/>
    </xf>
    <xf numFmtId="168" fontId="16" fillId="0" borderId="0" xfId="5" applyNumberFormat="1" applyFont="1" applyFill="1" applyBorder="1" applyAlignment="1" applyProtection="1">
      <alignment horizontal="right"/>
      <protection locked="0"/>
    </xf>
    <xf numFmtId="168" fontId="13" fillId="0" borderId="0" xfId="5" applyNumberFormat="1" applyFont="1" applyFill="1" applyBorder="1" applyAlignment="1" applyProtection="1">
      <alignment horizontal="right"/>
      <protection locked="0"/>
    </xf>
    <xf numFmtId="166" fontId="21" fillId="0" borderId="0" xfId="2" applyNumberFormat="1" applyFont="1" applyBorder="1" applyProtection="1">
      <protection locked="0"/>
    </xf>
    <xf numFmtId="0" fontId="59" fillId="0" borderId="0" xfId="2" applyFont="1" applyFill="1" applyProtection="1">
      <protection locked="0"/>
    </xf>
    <xf numFmtId="0" fontId="59" fillId="0" borderId="0" xfId="2" applyFont="1" applyFill="1" applyAlignment="1" applyProtection="1">
      <alignment horizontal="right"/>
      <protection locked="0"/>
    </xf>
    <xf numFmtId="0" fontId="60" fillId="0" borderId="0" xfId="2" applyFont="1" applyFill="1" applyProtection="1">
      <protection locked="0"/>
    </xf>
    <xf numFmtId="0" fontId="14" fillId="0" borderId="0" xfId="2" applyFont="1" applyFill="1" applyProtection="1">
      <protection locked="0"/>
    </xf>
    <xf numFmtId="165" fontId="16" fillId="0" borderId="0" xfId="2" applyNumberFormat="1" applyFont="1" applyFill="1" applyBorder="1" applyAlignment="1" applyProtection="1">
      <alignment horizontal="right"/>
      <protection locked="0"/>
    </xf>
    <xf numFmtId="0" fontId="13" fillId="0" borderId="0" xfId="2" applyFont="1" applyFill="1" applyBorder="1" applyAlignment="1" applyProtection="1">
      <alignment horizontal="left" vertical="top" indent="2"/>
      <protection locked="0"/>
    </xf>
    <xf numFmtId="0" fontId="13" fillId="0" borderId="0" xfId="2" applyFont="1" applyFill="1" applyBorder="1" applyAlignment="1" applyProtection="1">
      <alignment horizontal="right"/>
      <protection locked="0"/>
    </xf>
    <xf numFmtId="0" fontId="61" fillId="0" borderId="0" xfId="2" applyFont="1" applyFill="1" applyBorder="1" applyAlignment="1" applyProtection="1">
      <alignment horizontal="right"/>
      <protection locked="0"/>
    </xf>
    <xf numFmtId="0" fontId="38" fillId="0" borderId="0" xfId="2" applyFont="1"/>
    <xf numFmtId="0" fontId="55" fillId="0" borderId="0" xfId="3" applyFont="1" applyFill="1" applyProtection="1">
      <protection locked="0"/>
    </xf>
    <xf numFmtId="3" fontId="21" fillId="0" borderId="0" xfId="2" applyNumberFormat="1" applyFont="1" applyBorder="1" applyAlignment="1" applyProtection="1">
      <alignment horizontal="right"/>
    </xf>
    <xf numFmtId="0" fontId="12" fillId="0" borderId="0" xfId="6" applyProtection="1"/>
    <xf numFmtId="0" fontId="0" fillId="0" borderId="0" xfId="0" applyAlignment="1" applyProtection="1">
      <alignment horizontal="center"/>
    </xf>
    <xf numFmtId="0" fontId="14" fillId="0" borderId="0" xfId="6" applyFont="1" applyProtection="1"/>
    <xf numFmtId="0" fontId="14" fillId="0" borderId="0" xfId="6" applyFont="1" applyAlignment="1" applyProtection="1">
      <alignment horizontal="right" wrapText="1"/>
    </xf>
    <xf numFmtId="0" fontId="53" fillId="0" borderId="0" xfId="0" applyFont="1" applyAlignment="1" applyProtection="1">
      <alignment horizontal="left" vertical="center" readingOrder="1"/>
      <protection locked="0"/>
    </xf>
    <xf numFmtId="0" fontId="52" fillId="0" borderId="0" xfId="0" applyFont="1" applyAlignment="1" applyProtection="1">
      <alignment horizontal="left" vertical="center" readingOrder="1"/>
      <protection locked="0"/>
    </xf>
    <xf numFmtId="166" fontId="14" fillId="0" borderId="8" xfId="2" applyNumberFormat="1" applyFont="1" applyFill="1" applyBorder="1" applyProtection="1"/>
    <xf numFmtId="166" fontId="13" fillId="0" borderId="0" xfId="2" applyNumberFormat="1" applyFont="1" applyFill="1" applyBorder="1" applyProtection="1"/>
    <xf numFmtId="166" fontId="13" fillId="0" borderId="8" xfId="2" applyNumberFormat="1" applyFont="1" applyFill="1" applyBorder="1" applyProtection="1"/>
    <xf numFmtId="0" fontId="54" fillId="0" borderId="0" xfId="0" applyFont="1" applyFill="1" applyProtection="1">
      <protection locked="0"/>
    </xf>
    <xf numFmtId="0" fontId="60" fillId="0" borderId="0" xfId="0" applyFont="1" applyProtection="1">
      <protection locked="0"/>
    </xf>
    <xf numFmtId="164" fontId="55" fillId="0" borderId="0" xfId="3" applyNumberFormat="1" applyFont="1" applyFill="1" applyProtection="1">
      <protection locked="0"/>
    </xf>
    <xf numFmtId="0" fontId="14" fillId="0" borderId="0" xfId="0" applyFont="1"/>
    <xf numFmtId="168" fontId="29" fillId="0" borderId="0" xfId="2" applyNumberFormat="1" applyFont="1" applyProtection="1">
      <protection locked="0"/>
    </xf>
    <xf numFmtId="166" fontId="13" fillId="0" borderId="0" xfId="2" applyNumberFormat="1" applyFont="1" applyBorder="1" applyAlignment="1" applyProtection="1">
      <alignment horizontal="right"/>
      <protection locked="0"/>
    </xf>
    <xf numFmtId="0" fontId="0" fillId="0" borderId="0" xfId="0"/>
    <xf numFmtId="0" fontId="17" fillId="0" borderId="1" xfId="2" applyFont="1" applyBorder="1"/>
    <xf numFmtId="0" fontId="13" fillId="0" borderId="0" xfId="0" applyFont="1"/>
    <xf numFmtId="0" fontId="12" fillId="0" borderId="0" xfId="0" applyFont="1"/>
    <xf numFmtId="0" fontId="60" fillId="0" borderId="0" xfId="0" applyFont="1"/>
    <xf numFmtId="0" fontId="13" fillId="0" borderId="0" xfId="0" applyFont="1" applyAlignment="1">
      <alignment horizontal="left" indent="1"/>
    </xf>
    <xf numFmtId="6" fontId="60" fillId="0" borderId="0" xfId="0" quotePrefix="1" applyNumberFormat="1" applyFont="1" applyAlignment="1">
      <alignment horizontal="left" indent="1"/>
    </xf>
    <xf numFmtId="0" fontId="58" fillId="0" borderId="0" xfId="0" applyFont="1"/>
    <xf numFmtId="0" fontId="0" fillId="0" borderId="0" xfId="0"/>
    <xf numFmtId="0" fontId="13" fillId="0" borderId="0" xfId="2" applyFont="1" applyProtection="1"/>
    <xf numFmtId="0" fontId="14" fillId="0" borderId="0" xfId="2" applyFont="1" applyAlignment="1" applyProtection="1">
      <alignment horizontal="left"/>
    </xf>
    <xf numFmtId="165" fontId="13" fillId="0" borderId="0" xfId="2" applyNumberFormat="1" applyFont="1" applyBorder="1" applyAlignment="1" applyProtection="1">
      <alignment horizontal="left"/>
      <protection locked="0"/>
    </xf>
    <xf numFmtId="0" fontId="16" fillId="0" borderId="0" xfId="2" applyFont="1" applyProtection="1">
      <protection locked="0"/>
    </xf>
    <xf numFmtId="0" fontId="13" fillId="0" borderId="0" xfId="2" applyFont="1" applyProtection="1">
      <protection locked="0"/>
    </xf>
    <xf numFmtId="0" fontId="0" fillId="0" borderId="0" xfId="2" applyFont="1" applyBorder="1" applyProtection="1"/>
    <xf numFmtId="0" fontId="13" fillId="0" borderId="0" xfId="2" applyFont="1" applyBorder="1" applyProtection="1">
      <protection locked="0"/>
    </xf>
    <xf numFmtId="0" fontId="0" fillId="0" borderId="0" xfId="2" applyFont="1" applyBorder="1" applyProtection="1">
      <protection locked="0"/>
    </xf>
    <xf numFmtId="0" fontId="13" fillId="0" borderId="0" xfId="2" applyFont="1" applyFill="1" applyProtection="1"/>
    <xf numFmtId="0" fontId="13" fillId="0" borderId="0" xfId="2" applyFont="1" applyAlignment="1" applyProtection="1">
      <alignment horizontal="right"/>
      <protection locked="0"/>
    </xf>
    <xf numFmtId="0" fontId="0" fillId="0" borderId="0" xfId="0" applyProtection="1"/>
    <xf numFmtId="164" fontId="14" fillId="0" borderId="0" xfId="2" applyNumberFormat="1" applyFont="1" applyFill="1" applyProtection="1"/>
    <xf numFmtId="0" fontId="14" fillId="0" borderId="0" xfId="2" applyFont="1" applyProtection="1">
      <protection locked="0"/>
    </xf>
    <xf numFmtId="0" fontId="0" fillId="0" borderId="0" xfId="0" applyProtection="1">
      <protection locked="0"/>
    </xf>
    <xf numFmtId="0" fontId="13" fillId="0" borderId="0" xfId="2" quotePrefix="1" applyFont="1" applyProtection="1">
      <protection locked="0"/>
    </xf>
    <xf numFmtId="0" fontId="16" fillId="0" borderId="0" xfId="2" applyFont="1" applyBorder="1" applyProtection="1">
      <protection locked="0"/>
    </xf>
    <xf numFmtId="165" fontId="13" fillId="0" borderId="0" xfId="2" applyNumberFormat="1" applyFont="1" applyBorder="1" applyProtection="1">
      <protection locked="0"/>
    </xf>
    <xf numFmtId="165" fontId="13" fillId="0" borderId="0" xfId="2" applyNumberFormat="1" applyFont="1" applyProtection="1">
      <protection locked="0"/>
    </xf>
    <xf numFmtId="165" fontId="16" fillId="0" borderId="0" xfId="2" applyNumberFormat="1" applyFont="1" applyBorder="1" applyProtection="1">
      <protection locked="0"/>
    </xf>
    <xf numFmtId="164" fontId="13" fillId="0" borderId="0" xfId="2" applyNumberFormat="1" applyFont="1" applyFill="1" applyBorder="1" applyAlignment="1" applyProtection="1">
      <alignment horizontal="right"/>
    </xf>
    <xf numFmtId="164" fontId="13" fillId="0" borderId="0" xfId="2" applyNumberFormat="1" applyFont="1" applyProtection="1">
      <protection locked="0"/>
    </xf>
    <xf numFmtId="164" fontId="13" fillId="0" borderId="0" xfId="2" quotePrefix="1" applyNumberFormat="1" applyFont="1" applyProtection="1">
      <protection locked="0"/>
    </xf>
    <xf numFmtId="165" fontId="16" fillId="0" borderId="0" xfId="2" applyNumberFormat="1" applyFont="1" applyProtection="1">
      <protection locked="0"/>
    </xf>
    <xf numFmtId="168" fontId="13" fillId="0" borderId="0" xfId="2" applyNumberFormat="1" applyFont="1" applyProtection="1"/>
    <xf numFmtId="168" fontId="13" fillId="0" borderId="0" xfId="2" applyNumberFormat="1" applyFont="1" applyFill="1" applyBorder="1" applyProtection="1"/>
    <xf numFmtId="168" fontId="13" fillId="0" borderId="0" xfId="2" applyNumberFormat="1" applyFont="1" applyProtection="1">
      <protection locked="0"/>
    </xf>
    <xf numFmtId="0" fontId="29" fillId="0" borderId="0" xfId="2" applyFont="1" applyAlignment="1" applyProtection="1">
      <alignment horizontal="left" indent="2"/>
      <protection locked="0"/>
    </xf>
    <xf numFmtId="165" fontId="21" fillId="0" borderId="0" xfId="2" applyNumberFormat="1" applyFont="1" applyBorder="1" applyProtection="1">
      <protection locked="0"/>
    </xf>
    <xf numFmtId="0" fontId="12" fillId="0" borderId="0" xfId="0" applyFont="1"/>
    <xf numFmtId="0" fontId="15" fillId="0" borderId="0" xfId="2" applyFont="1" applyAlignment="1" applyProtection="1">
      <alignment horizontal="left" indent="3"/>
      <protection locked="0"/>
    </xf>
    <xf numFmtId="168" fontId="13" fillId="0" borderId="0" xfId="5" applyNumberFormat="1" applyFont="1" applyFill="1" applyAlignment="1" applyProtection="1">
      <alignment horizontal="center"/>
      <protection locked="0"/>
    </xf>
    <xf numFmtId="168" fontId="13" fillId="0" borderId="0" xfId="2" applyNumberFormat="1" applyFont="1" applyFill="1" applyBorder="1" applyProtection="1">
      <protection locked="0"/>
    </xf>
    <xf numFmtId="0" fontId="12" fillId="0" borderId="0" xfId="2" applyProtection="1">
      <protection locked="0"/>
    </xf>
    <xf numFmtId="0" fontId="29" fillId="0" borderId="0" xfId="2" applyFont="1" applyAlignment="1" applyProtection="1">
      <alignment horizontal="left" indent="4"/>
      <protection locked="0"/>
    </xf>
    <xf numFmtId="0" fontId="14" fillId="0" borderId="0" xfId="2" applyFont="1" applyAlignment="1" applyProtection="1">
      <alignment horizontal="left" indent="2"/>
      <protection locked="0"/>
    </xf>
    <xf numFmtId="168" fontId="13" fillId="0" borderId="0" xfId="2" applyNumberFormat="1" applyFont="1" applyFill="1" applyBorder="1" applyAlignment="1" applyProtection="1">
      <alignment horizontal="left"/>
      <protection locked="0"/>
    </xf>
    <xf numFmtId="0" fontId="0" fillId="0" borderId="0" xfId="2" applyFont="1" applyBorder="1" applyAlignment="1" applyProtection="1">
      <alignment horizontal="left"/>
      <protection locked="0"/>
    </xf>
    <xf numFmtId="0" fontId="13" fillId="0" borderId="0" xfId="2" applyFont="1" applyAlignment="1" applyProtection="1">
      <alignment horizontal="left" indent="2"/>
    </xf>
    <xf numFmtId="168" fontId="13" fillId="0" borderId="0" xfId="5" applyNumberFormat="1" applyFont="1" applyFill="1" applyAlignment="1" applyProtection="1">
      <alignment horizontal="center"/>
    </xf>
    <xf numFmtId="168" fontId="13" fillId="0" borderId="0" xfId="5" applyNumberFormat="1" applyFont="1" applyFill="1" applyProtection="1"/>
    <xf numFmtId="168" fontId="14" fillId="0" borderId="0" xfId="5" quotePrefix="1" applyNumberFormat="1" applyFont="1" applyFill="1" applyAlignment="1" applyProtection="1">
      <alignment horizontal="right"/>
    </xf>
    <xf numFmtId="168" fontId="14" fillId="0" borderId="0" xfId="5" applyNumberFormat="1" applyFont="1" applyFill="1" applyBorder="1" applyAlignment="1" applyProtection="1">
      <alignment horizontal="right"/>
    </xf>
    <xf numFmtId="0" fontId="13" fillId="0" borderId="0" xfId="2" applyFont="1" applyAlignment="1" applyProtection="1">
      <alignment horizontal="left" vertical="top" wrapText="1" indent="2"/>
    </xf>
    <xf numFmtId="168" fontId="21" fillId="0" borderId="0" xfId="5" applyNumberFormat="1" applyFont="1" applyFill="1" applyAlignment="1" applyProtection="1">
      <alignment horizontal="right"/>
      <protection locked="0"/>
    </xf>
    <xf numFmtId="168" fontId="16" fillId="0" borderId="0" xfId="5" applyNumberFormat="1" applyFont="1" applyFill="1" applyAlignment="1" applyProtection="1">
      <alignment horizontal="right"/>
      <protection locked="0"/>
    </xf>
    <xf numFmtId="168" fontId="21" fillId="0" borderId="1" xfId="5" applyNumberFormat="1" applyFont="1" applyFill="1" applyBorder="1" applyAlignment="1" applyProtection="1">
      <alignment horizontal="right"/>
      <protection locked="0"/>
    </xf>
    <xf numFmtId="168" fontId="14" fillId="0" borderId="0" xfId="5" applyNumberFormat="1" applyFont="1" applyFill="1" applyAlignment="1" applyProtection="1">
      <alignment horizontal="right"/>
      <protection locked="0"/>
    </xf>
    <xf numFmtId="168" fontId="13" fillId="0" borderId="0" xfId="5" applyNumberFormat="1" applyFont="1" applyFill="1" applyBorder="1" applyAlignment="1" applyProtection="1">
      <alignment horizontal="center"/>
      <protection locked="0"/>
    </xf>
    <xf numFmtId="0" fontId="14" fillId="0" borderId="0" xfId="6" applyNumberFormat="1" applyFont="1" applyFill="1" applyBorder="1" applyAlignment="1" applyProtection="1">
      <alignment vertical="center"/>
    </xf>
    <xf numFmtId="0" fontId="13" fillId="0" borderId="0" xfId="6" applyFont="1" applyFill="1" applyBorder="1" applyAlignment="1" applyProtection="1">
      <alignment vertical="top"/>
    </xf>
    <xf numFmtId="0" fontId="13" fillId="0" borderId="0" xfId="6" applyFont="1" applyBorder="1" applyAlignment="1" applyProtection="1"/>
    <xf numFmtId="0" fontId="14" fillId="0" borderId="0" xfId="6" applyNumberFormat="1" applyFont="1" applyFill="1" applyBorder="1" applyAlignment="1" applyProtection="1">
      <alignment vertical="center" wrapText="1"/>
    </xf>
    <xf numFmtId="168" fontId="13" fillId="0" borderId="0" xfId="5" applyNumberFormat="1" applyFont="1" applyFill="1" applyBorder="1" applyAlignment="1" applyProtection="1">
      <alignment horizontal="center"/>
    </xf>
    <xf numFmtId="168" fontId="14" fillId="0" borderId="0" xfId="5" applyNumberFormat="1" applyFont="1" applyFill="1" applyAlignment="1" applyProtection="1">
      <alignment horizontal="center"/>
    </xf>
    <xf numFmtId="168" fontId="14" fillId="0" borderId="0" xfId="2" applyNumberFormat="1" applyFont="1" applyFill="1" applyBorder="1" applyProtection="1"/>
    <xf numFmtId="0" fontId="12" fillId="0" borderId="0" xfId="2" applyProtection="1"/>
    <xf numFmtId="0" fontId="0" fillId="0" borderId="0" xfId="0" applyBorder="1" applyProtection="1"/>
    <xf numFmtId="0" fontId="58" fillId="0" borderId="0" xfId="0" applyFont="1" applyProtection="1"/>
    <xf numFmtId="168" fontId="13" fillId="0" borderId="0" xfId="5" applyNumberFormat="1" applyFont="1" applyFill="1" applyBorder="1" applyProtection="1"/>
    <xf numFmtId="3" fontId="13" fillId="0" borderId="0" xfId="2" applyNumberFormat="1" applyFont="1" applyFill="1" applyBorder="1" applyAlignment="1" applyProtection="1">
      <alignment horizontal="right"/>
    </xf>
    <xf numFmtId="0" fontId="13" fillId="0" borderId="0" xfId="2" applyFont="1" applyFill="1" applyAlignment="1" applyProtection="1">
      <alignment horizontal="left"/>
      <protection locked="0"/>
    </xf>
    <xf numFmtId="0" fontId="0" fillId="0" borderId="0" xfId="2" applyFont="1" applyFill="1" applyBorder="1" applyProtection="1">
      <protection locked="0"/>
    </xf>
    <xf numFmtId="3" fontId="0" fillId="0" borderId="0" xfId="2" applyNumberFormat="1" applyFont="1" applyFill="1" applyBorder="1" applyAlignment="1" applyProtection="1">
      <alignment horizontal="right"/>
      <protection locked="0"/>
    </xf>
    <xf numFmtId="0" fontId="59" fillId="0" borderId="0" xfId="2" applyFont="1" applyBorder="1" applyProtection="1">
      <protection locked="0"/>
    </xf>
    <xf numFmtId="0" fontId="59" fillId="0" borderId="0" xfId="2" applyFont="1" applyBorder="1" applyAlignment="1" applyProtection="1">
      <alignment horizontal="right"/>
      <protection locked="0"/>
    </xf>
    <xf numFmtId="3" fontId="59" fillId="0" borderId="0" xfId="2" applyNumberFormat="1" applyFont="1" applyBorder="1" applyAlignment="1" applyProtection="1">
      <alignment horizontal="right"/>
      <protection locked="0"/>
    </xf>
    <xf numFmtId="0" fontId="59" fillId="0" borderId="0" xfId="0" applyFont="1" applyProtection="1">
      <protection locked="0"/>
    </xf>
    <xf numFmtId="0" fontId="63" fillId="0" borderId="0" xfId="2" applyFont="1" applyFill="1" applyProtection="1">
      <protection locked="0"/>
    </xf>
    <xf numFmtId="0" fontId="13" fillId="0" borderId="0" xfId="14" applyNumberFormat="1" applyFont="1" applyBorder="1" applyAlignment="1" applyProtection="1"/>
    <xf numFmtId="0" fontId="14" fillId="0" borderId="0" xfId="8" applyFont="1" applyProtection="1"/>
    <xf numFmtId="165" fontId="21" fillId="0" borderId="0" xfId="8" applyNumberFormat="1" applyFont="1" applyProtection="1">
      <protection locked="0"/>
    </xf>
    <xf numFmtId="0" fontId="13" fillId="0" borderId="0" xfId="8" applyFont="1" applyAlignment="1" applyProtection="1">
      <alignment horizontal="left"/>
    </xf>
    <xf numFmtId="0" fontId="13" fillId="0" borderId="0" xfId="589" applyNumberFormat="1" applyFont="1" applyFill="1" applyBorder="1" applyAlignment="1" applyProtection="1"/>
    <xf numFmtId="165" fontId="14" fillId="0" borderId="26" xfId="8" applyNumberFormat="1" applyFont="1" applyBorder="1" applyProtection="1"/>
    <xf numFmtId="165" fontId="13" fillId="0" borderId="26" xfId="8" applyNumberFormat="1" applyFont="1" applyBorder="1" applyProtection="1"/>
    <xf numFmtId="166" fontId="0" fillId="0" borderId="0" xfId="0" applyNumberFormat="1"/>
    <xf numFmtId="0" fontId="29" fillId="0" borderId="0" xfId="2" applyFont="1" applyProtection="1"/>
    <xf numFmtId="164" fontId="0" fillId="0" borderId="0" xfId="0" applyNumberFormat="1"/>
    <xf numFmtId="0" fontId="17" fillId="0" borderId="1" xfId="2" applyFont="1" applyBorder="1" applyProtection="1">
      <protection locked="0"/>
    </xf>
    <xf numFmtId="0" fontId="15" fillId="0" borderId="1" xfId="2" applyFont="1" applyBorder="1" applyProtection="1">
      <protection locked="0"/>
    </xf>
    <xf numFmtId="0" fontId="0" fillId="0" borderId="1" xfId="2" applyFont="1" applyBorder="1" applyProtection="1">
      <protection locked="0"/>
    </xf>
    <xf numFmtId="165" fontId="14" fillId="0" borderId="0" xfId="2" applyNumberFormat="1" applyFont="1" applyBorder="1" applyAlignment="1" applyProtection="1">
      <alignment horizontal="left"/>
      <protection locked="0"/>
    </xf>
    <xf numFmtId="0" fontId="13" fillId="0" borderId="0" xfId="2" applyFont="1" applyBorder="1" applyAlignment="1" applyProtection="1">
      <alignment horizontal="left"/>
    </xf>
    <xf numFmtId="0" fontId="0" fillId="0" borderId="0" xfId="0" applyFont="1" applyProtection="1">
      <protection locked="0"/>
    </xf>
    <xf numFmtId="0" fontId="0" fillId="0" borderId="0" xfId="0" applyAlignment="1">
      <alignment wrapText="1"/>
    </xf>
    <xf numFmtId="0" fontId="60" fillId="0" borderId="0" xfId="0" applyFont="1" applyAlignment="1">
      <alignment wrapText="1"/>
    </xf>
    <xf numFmtId="0" fontId="57" fillId="0" borderId="0" xfId="0" applyFont="1"/>
    <xf numFmtId="0" fontId="60" fillId="0" borderId="0" xfId="0" applyFont="1" applyBorder="1"/>
    <xf numFmtId="0" fontId="57" fillId="0" borderId="0" xfId="0" applyFont="1" applyAlignment="1">
      <alignment horizontal="right"/>
    </xf>
    <xf numFmtId="0" fontId="57" fillId="0" borderId="0" xfId="0" applyFont="1" applyAlignment="1">
      <alignment horizontal="right" wrapText="1"/>
    </xf>
    <xf numFmtId="0" fontId="57" fillId="0" borderId="0" xfId="0" applyFont="1" applyAlignment="1">
      <alignment horizontal="center" wrapText="1"/>
    </xf>
    <xf numFmtId="0" fontId="57" fillId="0" borderId="0" xfId="0" applyFont="1" applyAlignment="1">
      <alignment horizontal="center"/>
    </xf>
    <xf numFmtId="0" fontId="19" fillId="0" borderId="0" xfId="0" applyFont="1" applyBorder="1" applyProtection="1"/>
    <xf numFmtId="3" fontId="26" fillId="0" borderId="0" xfId="0" applyNumberFormat="1" applyFont="1" applyBorder="1" applyProtection="1">
      <protection locked="0"/>
    </xf>
    <xf numFmtId="0" fontId="0" fillId="0" borderId="0" xfId="0" applyBorder="1" applyProtection="1">
      <protection locked="0"/>
    </xf>
    <xf numFmtId="0" fontId="14" fillId="0" borderId="0" xfId="0" applyFont="1" applyBorder="1"/>
    <xf numFmtId="0" fontId="14" fillId="0" borderId="0" xfId="2" applyFont="1" applyBorder="1" applyAlignment="1" applyProtection="1">
      <alignment horizontal="center"/>
    </xf>
    <xf numFmtId="0" fontId="12" fillId="0" borderId="0" xfId="0" applyFont="1" applyFill="1"/>
    <xf numFmtId="0" fontId="12" fillId="0" borderId="0" xfId="0" applyFont="1" applyFill="1" applyProtection="1">
      <protection locked="0"/>
    </xf>
    <xf numFmtId="164" fontId="56" fillId="0" borderId="0" xfId="3" applyNumberFormat="1" applyFont="1" applyFill="1" applyProtection="1">
      <protection locked="0"/>
    </xf>
    <xf numFmtId="0" fontId="96" fillId="0" borderId="0" xfId="3" applyFont="1" applyFill="1" applyProtection="1">
      <protection locked="0"/>
    </xf>
    <xf numFmtId="0" fontId="96" fillId="0" borderId="0" xfId="3" applyFont="1" applyFill="1" applyProtection="1"/>
    <xf numFmtId="0" fontId="57" fillId="0" borderId="0" xfId="0" applyFont="1" applyProtection="1"/>
    <xf numFmtId="0" fontId="57" fillId="0" borderId="0" xfId="0" applyFont="1" applyAlignment="1" applyProtection="1">
      <alignment horizontal="center"/>
    </xf>
    <xf numFmtId="0" fontId="57" fillId="0" borderId="0" xfId="0" applyFont="1" applyAlignment="1" applyProtection="1">
      <alignment wrapText="1"/>
    </xf>
    <xf numFmtId="0" fontId="57" fillId="0" borderId="0" xfId="0" applyFont="1" applyAlignment="1" applyProtection="1">
      <alignment horizontal="center" wrapText="1"/>
    </xf>
    <xf numFmtId="0" fontId="60" fillId="0" borderId="0" xfId="0" applyFont="1" applyProtection="1"/>
    <xf numFmtId="3" fontId="14" fillId="0" borderId="26" xfId="0" applyNumberFormat="1" applyFont="1" applyBorder="1" applyProtection="1"/>
    <xf numFmtId="3" fontId="13" fillId="0" borderId="0" xfId="0" applyNumberFormat="1" applyFont="1" applyBorder="1" applyProtection="1"/>
    <xf numFmtId="3" fontId="0" fillId="0" borderId="0" xfId="0" applyNumberFormat="1" applyProtection="1"/>
    <xf numFmtId="3" fontId="56" fillId="0" borderId="0" xfId="0" applyNumberFormat="1" applyFont="1" applyProtection="1">
      <protection locked="0"/>
    </xf>
    <xf numFmtId="3" fontId="60" fillId="0" borderId="0" xfId="0" applyNumberFormat="1" applyFont="1" applyProtection="1">
      <protection locked="0"/>
    </xf>
    <xf numFmtId="3" fontId="56" fillId="0" borderId="0" xfId="0" applyNumberFormat="1" applyFont="1" applyAlignment="1" applyProtection="1">
      <alignment wrapText="1"/>
      <protection locked="0"/>
    </xf>
    <xf numFmtId="3" fontId="60" fillId="0" borderId="0" xfId="0" applyNumberFormat="1" applyFont="1" applyAlignment="1" applyProtection="1">
      <alignment wrapText="1"/>
      <protection locked="0"/>
    </xf>
    <xf numFmtId="0" fontId="36" fillId="0" borderId="0" xfId="2" applyFont="1" applyFill="1" applyProtection="1">
      <protection locked="0"/>
    </xf>
    <xf numFmtId="0" fontId="36" fillId="0" borderId="0" xfId="2" applyFont="1" applyProtection="1">
      <protection locked="0"/>
    </xf>
    <xf numFmtId="0" fontId="16" fillId="0" borderId="0" xfId="2" quotePrefix="1" applyFont="1" applyAlignment="1" applyProtection="1">
      <alignment horizontal="center"/>
      <protection locked="0"/>
    </xf>
    <xf numFmtId="3" fontId="16" fillId="0" borderId="0" xfId="2" quotePrefix="1" applyNumberFormat="1" applyFont="1" applyProtection="1">
      <protection locked="0"/>
    </xf>
    <xf numFmtId="165" fontId="14" fillId="0" borderId="0" xfId="2" applyNumberFormat="1" applyFont="1" applyProtection="1">
      <protection locked="0"/>
    </xf>
    <xf numFmtId="0" fontId="14" fillId="0" borderId="0" xfId="2" applyFont="1" applyFill="1" applyBorder="1" applyAlignment="1" applyProtection="1">
      <alignment horizontal="right"/>
      <protection locked="0"/>
    </xf>
    <xf numFmtId="0" fontId="13" fillId="0" borderId="0" xfId="0" applyFont="1" applyProtection="1">
      <protection locked="0"/>
    </xf>
    <xf numFmtId="0" fontId="12" fillId="0" borderId="0" xfId="0" applyFont="1" applyProtection="1">
      <protection locked="0"/>
    </xf>
    <xf numFmtId="0" fontId="62" fillId="0" borderId="0" xfId="0" applyFont="1" applyProtection="1">
      <protection locked="0"/>
    </xf>
    <xf numFmtId="0" fontId="15" fillId="0" borderId="0" xfId="2" applyFont="1" applyBorder="1" applyAlignment="1" applyProtection="1">
      <alignment horizontal="center"/>
    </xf>
    <xf numFmtId="0" fontId="12" fillId="0" borderId="0" xfId="2" applyFont="1" applyBorder="1" applyAlignment="1" applyProtection="1">
      <alignment horizontal="center"/>
    </xf>
    <xf numFmtId="0" fontId="59" fillId="0" borderId="0" xfId="2" applyFont="1" applyFill="1" applyProtection="1"/>
    <xf numFmtId="0" fontId="59" fillId="0" borderId="0" xfId="2" applyFont="1" applyFill="1" applyAlignment="1" applyProtection="1">
      <alignment horizontal="right"/>
    </xf>
    <xf numFmtId="0" fontId="39" fillId="0" borderId="0" xfId="2" applyFont="1" applyFill="1" applyAlignment="1" applyProtection="1">
      <alignment horizontal="right"/>
    </xf>
    <xf numFmtId="0" fontId="60" fillId="0" borderId="0" xfId="2" applyFont="1" applyFill="1" applyProtection="1"/>
    <xf numFmtId="0" fontId="13" fillId="0" borderId="0" xfId="0" applyFont="1" applyAlignment="1" applyProtection="1">
      <alignment vertical="center"/>
    </xf>
    <xf numFmtId="3" fontId="31" fillId="0" borderId="0" xfId="2" applyNumberFormat="1" applyFont="1" applyBorder="1" applyAlignment="1" applyProtection="1">
      <alignment horizontal="right"/>
      <protection locked="0"/>
    </xf>
    <xf numFmtId="3" fontId="32" fillId="0" borderId="0" xfId="2" applyNumberFormat="1" applyFont="1" applyBorder="1" applyAlignment="1" applyProtection="1">
      <alignment horizontal="right"/>
      <protection locked="0"/>
    </xf>
    <xf numFmtId="0" fontId="11" fillId="0" borderId="0" xfId="19" applyProtection="1">
      <protection locked="0"/>
    </xf>
    <xf numFmtId="0" fontId="13" fillId="0" borderId="0" xfId="14" applyNumberFormat="1" applyFont="1" applyBorder="1" applyAlignment="1" applyProtection="1">
      <protection locked="0"/>
    </xf>
    <xf numFmtId="0" fontId="14" fillId="0" borderId="0" xfId="2" applyFont="1" applyAlignment="1" applyProtection="1">
      <alignment horizontal="center"/>
    </xf>
    <xf numFmtId="3" fontId="32" fillId="0" borderId="0" xfId="2" applyNumberFormat="1" applyFont="1" applyAlignment="1" applyProtection="1">
      <alignment horizontal="right"/>
      <protection locked="0"/>
    </xf>
    <xf numFmtId="1" fontId="45" fillId="0" borderId="0" xfId="2" applyNumberFormat="1" applyFont="1" applyAlignment="1" applyProtection="1">
      <protection locked="0"/>
    </xf>
    <xf numFmtId="172" fontId="21" fillId="0" borderId="0" xfId="1" applyNumberFormat="1" applyFont="1" applyFill="1" applyBorder="1" applyAlignment="1" applyProtection="1">
      <alignment horizontal="right"/>
      <protection locked="0"/>
    </xf>
    <xf numFmtId="172" fontId="33" fillId="0" borderId="0" xfId="1" applyNumberFormat="1" applyFont="1" applyProtection="1">
      <protection locked="0"/>
    </xf>
    <xf numFmtId="49" fontId="14" fillId="0" borderId="0" xfId="2" applyNumberFormat="1" applyFont="1" applyAlignment="1" applyProtection="1"/>
    <xf numFmtId="49" fontId="13" fillId="0" borderId="0" xfId="2" applyNumberFormat="1" applyFont="1" applyAlignment="1" applyProtection="1"/>
    <xf numFmtId="0" fontId="47" fillId="0" borderId="0" xfId="2" applyFont="1" applyProtection="1">
      <protection locked="0"/>
    </xf>
    <xf numFmtId="16" fontId="14" fillId="0" borderId="0" xfId="2" quotePrefix="1" applyNumberFormat="1" applyFont="1" applyBorder="1" applyAlignment="1" applyProtection="1">
      <alignment horizontal="right"/>
      <protection locked="0"/>
    </xf>
    <xf numFmtId="16" fontId="13" fillId="0" borderId="0" xfId="2" quotePrefix="1" applyNumberFormat="1" applyFont="1" applyBorder="1" applyAlignment="1" applyProtection="1">
      <alignment horizontal="right"/>
      <protection locked="0"/>
    </xf>
    <xf numFmtId="0" fontId="14" fillId="0" borderId="0" xfId="2" quotePrefix="1" applyFont="1" applyBorder="1" applyAlignment="1" applyProtection="1">
      <alignment horizontal="right"/>
      <protection locked="0"/>
    </xf>
    <xf numFmtId="0" fontId="13" fillId="0" borderId="0" xfId="2" quotePrefix="1" applyFont="1" applyBorder="1" applyAlignment="1" applyProtection="1">
      <alignment horizontal="right"/>
      <protection locked="0"/>
    </xf>
    <xf numFmtId="164" fontId="14" fillId="0" borderId="0" xfId="2" applyNumberFormat="1" applyFont="1" applyAlignment="1" applyProtection="1">
      <alignment horizontal="right"/>
      <protection locked="0"/>
    </xf>
    <xf numFmtId="0" fontId="42" fillId="0" borderId="0" xfId="2" applyFont="1" applyBorder="1" applyProtection="1">
      <protection locked="0"/>
    </xf>
    <xf numFmtId="0" fontId="47" fillId="0" borderId="0" xfId="2" applyFont="1" applyBorder="1" applyProtection="1">
      <protection locked="0"/>
    </xf>
    <xf numFmtId="0" fontId="42" fillId="0" borderId="0" xfId="2" applyFont="1" applyProtection="1">
      <protection locked="0"/>
    </xf>
    <xf numFmtId="0" fontId="48" fillId="0" borderId="0" xfId="2" applyFont="1" applyBorder="1" applyProtection="1">
      <protection locked="0"/>
    </xf>
    <xf numFmtId="0" fontId="21" fillId="0" borderId="0" xfId="2" applyFont="1" applyBorder="1" applyProtection="1">
      <protection locked="0"/>
    </xf>
    <xf numFmtId="0" fontId="14" fillId="0" borderId="0" xfId="2" applyFont="1" applyAlignment="1" applyProtection="1">
      <alignment horizontal="left"/>
      <protection locked="0"/>
    </xf>
    <xf numFmtId="0" fontId="13" fillId="0" borderId="0" xfId="2" applyFont="1" applyAlignment="1" applyProtection="1">
      <alignment horizontal="left" vertical="top" wrapText="1" indent="2"/>
      <protection locked="0"/>
    </xf>
    <xf numFmtId="0" fontId="13" fillId="0" borderId="0" xfId="2" applyFont="1" applyFill="1" applyBorder="1" applyAlignment="1" applyProtection="1">
      <alignment horizontal="left" vertical="top" indent="2"/>
    </xf>
    <xf numFmtId="0" fontId="12" fillId="0" borderId="0" xfId="6" applyBorder="1" applyProtection="1"/>
    <xf numFmtId="167" fontId="13" fillId="0" borderId="0" xfId="4" applyNumberFormat="1" applyFont="1" applyFill="1" applyProtection="1"/>
    <xf numFmtId="3" fontId="14" fillId="0" borderId="0" xfId="2" applyNumberFormat="1" applyFont="1" applyFill="1" applyAlignment="1" applyProtection="1">
      <alignment horizontal="right"/>
      <protection locked="0"/>
    </xf>
    <xf numFmtId="3" fontId="13" fillId="0" borderId="0" xfId="2" applyNumberFormat="1" applyFont="1" applyFill="1" applyAlignment="1" applyProtection="1">
      <alignment horizontal="right"/>
      <protection locked="0"/>
    </xf>
    <xf numFmtId="164" fontId="14" fillId="0" borderId="0" xfId="2" applyNumberFormat="1" applyFont="1" applyFill="1" applyBorder="1" applyAlignment="1" applyProtection="1">
      <alignment horizontal="right"/>
      <protection locked="0"/>
    </xf>
    <xf numFmtId="3" fontId="14" fillId="0" borderId="7" xfId="2" applyNumberFormat="1" applyFont="1" applyBorder="1" applyAlignment="1" applyProtection="1">
      <alignment horizontal="right"/>
    </xf>
    <xf numFmtId="3" fontId="13" fillId="0" borderId="7" xfId="2" applyNumberFormat="1" applyFont="1" applyBorder="1" applyAlignment="1" applyProtection="1">
      <alignment horizontal="right"/>
    </xf>
    <xf numFmtId="0" fontId="14" fillId="0" borderId="0" xfId="2" applyFont="1" applyBorder="1" applyAlignment="1" applyProtection="1">
      <alignment horizontal="left"/>
    </xf>
    <xf numFmtId="0" fontId="16" fillId="0" borderId="0" xfId="2" applyFont="1" applyBorder="1" applyAlignment="1" applyProtection="1">
      <alignment horizontal="right"/>
    </xf>
    <xf numFmtId="167" fontId="16" fillId="0" borderId="0" xfId="2" applyNumberFormat="1" applyFont="1" applyBorder="1" applyAlignment="1" applyProtection="1">
      <alignment horizontal="right"/>
    </xf>
    <xf numFmtId="167" fontId="14" fillId="0" borderId="0" xfId="2" applyNumberFormat="1" applyFont="1" applyBorder="1" applyAlignment="1" applyProtection="1">
      <alignment horizontal="right"/>
    </xf>
    <xf numFmtId="167" fontId="16" fillId="0" borderId="0" xfId="2" applyNumberFormat="1" applyFont="1" applyFill="1" applyBorder="1" applyAlignment="1" applyProtection="1">
      <alignment horizontal="right"/>
    </xf>
    <xf numFmtId="167" fontId="21" fillId="0" borderId="0" xfId="2" applyNumberFormat="1" applyFont="1" applyFill="1" applyBorder="1" applyAlignment="1" applyProtection="1">
      <alignment horizontal="right"/>
    </xf>
    <xf numFmtId="167" fontId="14" fillId="0" borderId="0" xfId="2" applyNumberFormat="1" applyFont="1" applyFill="1" applyBorder="1" applyAlignment="1" applyProtection="1">
      <alignment horizontal="right"/>
    </xf>
    <xf numFmtId="167" fontId="14" fillId="0" borderId="1" xfId="2" applyNumberFormat="1" applyFont="1" applyFill="1" applyBorder="1" applyAlignment="1" applyProtection="1">
      <alignment horizontal="right"/>
    </xf>
    <xf numFmtId="167" fontId="13" fillId="0" borderId="0" xfId="2" applyNumberFormat="1" applyFont="1" applyBorder="1" applyAlignment="1" applyProtection="1">
      <alignment horizontal="right"/>
    </xf>
    <xf numFmtId="167" fontId="14" fillId="0" borderId="1" xfId="2" applyNumberFormat="1" applyFont="1" applyBorder="1" applyAlignment="1" applyProtection="1">
      <alignment horizontal="right"/>
    </xf>
    <xf numFmtId="167" fontId="13" fillId="0" borderId="8" xfId="2" applyNumberFormat="1" applyFont="1" applyBorder="1" applyAlignment="1" applyProtection="1">
      <alignment horizontal="right"/>
    </xf>
    <xf numFmtId="167" fontId="14" fillId="0" borderId="8" xfId="2" applyNumberFormat="1" applyFont="1" applyBorder="1" applyAlignment="1" applyProtection="1">
      <alignment horizontal="right"/>
    </xf>
    <xf numFmtId="38" fontId="0" fillId="0" borderId="0" xfId="0" applyNumberFormat="1" applyProtection="1">
      <protection locked="0"/>
    </xf>
    <xf numFmtId="166" fontId="31" fillId="0" borderId="0" xfId="2" applyNumberFormat="1" applyFont="1" applyFill="1" applyBorder="1" applyAlignment="1" applyProtection="1">
      <alignment horizontal="right"/>
    </xf>
    <xf numFmtId="0" fontId="13" fillId="0" borderId="0" xfId="3" applyFont="1" applyProtection="1">
      <protection locked="0"/>
    </xf>
    <xf numFmtId="0" fontId="13" fillId="0" borderId="0" xfId="3" applyFont="1" applyFill="1" applyProtection="1">
      <protection locked="0"/>
    </xf>
    <xf numFmtId="0" fontId="13" fillId="0" borderId="0" xfId="3" applyFont="1" applyFill="1" applyBorder="1" applyProtection="1">
      <protection locked="0"/>
    </xf>
    <xf numFmtId="0" fontId="60" fillId="0" borderId="0" xfId="2" quotePrefix="1" applyFont="1" applyFill="1" applyProtection="1">
      <protection locked="0"/>
    </xf>
    <xf numFmtId="0" fontId="38" fillId="0" borderId="0" xfId="2" applyFont="1" applyAlignment="1" applyProtection="1">
      <alignment horizontal="left"/>
      <protection locked="0"/>
    </xf>
    <xf numFmtId="0" fontId="16" fillId="0" borderId="0" xfId="2" applyFont="1" applyFill="1" applyProtection="1">
      <protection locked="0"/>
    </xf>
    <xf numFmtId="0" fontId="16" fillId="0" borderId="0" xfId="2" applyFont="1" applyAlignment="1" applyProtection="1">
      <alignment horizontal="left"/>
      <protection locked="0"/>
    </xf>
    <xf numFmtId="164" fontId="16" fillId="0" borderId="0" xfId="2" applyNumberFormat="1" applyFont="1" applyFill="1" applyBorder="1" applyProtection="1">
      <protection locked="0"/>
    </xf>
    <xf numFmtId="3" fontId="13" fillId="0" borderId="0" xfId="2" applyNumberFormat="1" applyFont="1" applyBorder="1" applyProtection="1">
      <protection locked="0"/>
    </xf>
    <xf numFmtId="3" fontId="13" fillId="0" borderId="0" xfId="2" applyNumberFormat="1" applyFont="1" applyBorder="1" applyAlignment="1" applyProtection="1">
      <protection locked="0"/>
    </xf>
    <xf numFmtId="0" fontId="13" fillId="0" borderId="0" xfId="2" applyFont="1" applyFill="1" applyProtection="1">
      <protection locked="0"/>
    </xf>
    <xf numFmtId="0" fontId="0" fillId="0" borderId="0" xfId="0" applyProtection="1">
      <protection locked="0"/>
    </xf>
    <xf numFmtId="168" fontId="13" fillId="0" borderId="0" xfId="5" applyNumberFormat="1" applyFont="1" applyFill="1" applyBorder="1" applyProtection="1">
      <protection locked="0"/>
    </xf>
    <xf numFmtId="0" fontId="13" fillId="0" borderId="0" xfId="17" applyFont="1" applyFill="1" applyAlignment="1" applyProtection="1">
      <alignment horizontal="left"/>
      <protection locked="0"/>
    </xf>
    <xf numFmtId="0" fontId="0" fillId="0" borderId="1" xfId="0" applyBorder="1"/>
    <xf numFmtId="0" fontId="13" fillId="0" borderId="0" xfId="3996" applyFont="1" applyProtection="1">
      <protection locked="0"/>
    </xf>
    <xf numFmtId="0" fontId="15" fillId="0" borderId="1" xfId="2" applyFont="1" applyBorder="1"/>
    <xf numFmtId="0" fontId="17" fillId="0" borderId="1" xfId="2" applyFont="1" applyBorder="1" applyProtection="1"/>
    <xf numFmtId="0" fontId="57" fillId="0" borderId="0" xfId="0" applyFont="1" applyProtection="1">
      <protection locked="0"/>
    </xf>
    <xf numFmtId="0" fontId="60" fillId="0" borderId="0" xfId="0" applyFont="1"/>
    <xf numFmtId="16" fontId="60" fillId="0" borderId="0" xfId="0" applyNumberFormat="1" applyFont="1" applyProtection="1">
      <protection locked="0"/>
    </xf>
    <xf numFmtId="16" fontId="57" fillId="0" borderId="0" xfId="0" applyNumberFormat="1" applyFont="1" applyProtection="1">
      <protection locked="0"/>
    </xf>
    <xf numFmtId="0" fontId="60" fillId="0" borderId="0" xfId="0" applyFont="1" applyProtection="1">
      <protection locked="0"/>
    </xf>
    <xf numFmtId="0" fontId="57" fillId="0" borderId="0" xfId="0" applyFont="1"/>
    <xf numFmtId="0" fontId="13" fillId="0" borderId="0" xfId="2" applyFont="1" applyFill="1" applyBorder="1" applyProtection="1">
      <protection locked="0"/>
    </xf>
    <xf numFmtId="0" fontId="0" fillId="0" borderId="0" xfId="0"/>
    <xf numFmtId="165" fontId="13" fillId="0" borderId="0" xfId="2" applyNumberFormat="1" applyFont="1" applyProtection="1">
      <protection locked="0"/>
    </xf>
    <xf numFmtId="0" fontId="13" fillId="0" borderId="0" xfId="2" applyFont="1" applyProtection="1">
      <protection locked="0"/>
    </xf>
    <xf numFmtId="165" fontId="14" fillId="0" borderId="0" xfId="2" applyNumberFormat="1" applyFont="1" applyAlignment="1" applyProtection="1">
      <alignment horizontal="right"/>
      <protection locked="0"/>
    </xf>
    <xf numFmtId="0" fontId="35" fillId="0" borderId="0" xfId="3996" applyFont="1" applyProtection="1">
      <protection locked="0"/>
    </xf>
    <xf numFmtId="165" fontId="14" fillId="0" borderId="0" xfId="2" applyNumberFormat="1" applyFont="1" applyBorder="1" applyAlignment="1" applyProtection="1">
      <alignment horizontal="right"/>
      <protection locked="0"/>
    </xf>
    <xf numFmtId="0" fontId="60" fillId="0" borderId="0" xfId="0" applyFont="1" applyProtection="1">
      <protection locked="0"/>
    </xf>
    <xf numFmtId="0" fontId="13" fillId="0" borderId="0" xfId="2" applyFont="1" applyBorder="1" applyProtection="1">
      <protection locked="0"/>
    </xf>
    <xf numFmtId="0" fontId="0" fillId="0" borderId="0" xfId="0" applyProtection="1">
      <protection locked="0"/>
    </xf>
    <xf numFmtId="165" fontId="13" fillId="0" borderId="0" xfId="2" applyNumberFormat="1" applyFont="1" applyBorder="1" applyAlignment="1" applyProtection="1">
      <alignment horizontal="right"/>
      <protection locked="0"/>
    </xf>
    <xf numFmtId="0" fontId="0" fillId="0" borderId="0" xfId="0"/>
    <xf numFmtId="3" fontId="15" fillId="0" borderId="0" xfId="2" applyNumberFormat="1" applyFont="1" applyBorder="1"/>
    <xf numFmtId="0" fontId="60" fillId="0" borderId="0" xfId="0" applyFont="1" applyAlignment="1" applyProtection="1">
      <alignment horizontal="right"/>
      <protection locked="0"/>
    </xf>
    <xf numFmtId="164" fontId="21" fillId="0" borderId="0" xfId="2" applyNumberFormat="1" applyFont="1" applyFill="1" applyProtection="1">
      <protection locked="0"/>
    </xf>
    <xf numFmtId="164" fontId="16" fillId="0" borderId="0" xfId="2" applyNumberFormat="1" applyFont="1" applyFill="1" applyProtection="1">
      <protection locked="0"/>
    </xf>
    <xf numFmtId="168" fontId="14" fillId="0" borderId="0" xfId="2" applyNumberFormat="1" applyFont="1" applyAlignment="1" applyProtection="1">
      <alignment horizontal="left"/>
      <protection locked="0"/>
    </xf>
    <xf numFmtId="168" fontId="13" fillId="0" borderId="0" xfId="2" applyNumberFormat="1" applyFont="1" applyAlignment="1" applyProtection="1">
      <alignment horizontal="left" indent="2"/>
      <protection locked="0"/>
    </xf>
    <xf numFmtId="0" fontId="0" fillId="0" borderId="0" xfId="0"/>
    <xf numFmtId="0" fontId="13" fillId="0" borderId="0" xfId="0" applyFont="1"/>
    <xf numFmtId="0" fontId="13" fillId="0" borderId="0" xfId="2" applyFont="1"/>
    <xf numFmtId="0" fontId="13" fillId="0" borderId="0" xfId="2" applyFont="1" applyAlignment="1" applyProtection="1">
      <alignment horizontal="right"/>
      <protection locked="0"/>
    </xf>
    <xf numFmtId="0" fontId="14" fillId="0" borderId="0" xfId="2" applyFont="1" applyAlignment="1" applyProtection="1">
      <alignment horizontal="right"/>
      <protection locked="0"/>
    </xf>
    <xf numFmtId="0" fontId="13" fillId="0" borderId="0" xfId="2" applyFont="1" applyProtection="1">
      <protection locked="0"/>
    </xf>
    <xf numFmtId="165" fontId="16" fillId="0" borderId="0" xfId="2" applyNumberFormat="1" applyFont="1" applyBorder="1" applyProtection="1">
      <protection locked="0"/>
    </xf>
    <xf numFmtId="0" fontId="13" fillId="0" borderId="0" xfId="2" applyFont="1" applyBorder="1" applyProtection="1">
      <protection locked="0"/>
    </xf>
    <xf numFmtId="165" fontId="13" fillId="0" borderId="0" xfId="2" applyNumberFormat="1" applyFont="1" applyBorder="1" applyProtection="1">
      <protection locked="0"/>
    </xf>
    <xf numFmtId="165" fontId="13" fillId="0" borderId="0" xfId="2" applyNumberFormat="1" applyFont="1" applyBorder="1" applyAlignment="1" applyProtection="1">
      <alignment horizontal="center"/>
      <protection locked="0"/>
    </xf>
    <xf numFmtId="165" fontId="13" fillId="0" borderId="0" xfId="2" applyNumberFormat="1" applyFont="1" applyProtection="1">
      <protection locked="0"/>
    </xf>
    <xf numFmtId="165" fontId="13" fillId="0" borderId="0" xfId="2" applyNumberFormat="1" applyFont="1" applyFill="1" applyBorder="1" applyAlignment="1" applyProtection="1">
      <alignment horizontal="left"/>
      <protection locked="0"/>
    </xf>
    <xf numFmtId="165" fontId="13" fillId="0" borderId="0" xfId="2" applyNumberFormat="1" applyFont="1" applyFill="1" applyProtection="1">
      <protection locked="0"/>
    </xf>
    <xf numFmtId="165" fontId="16" fillId="0" borderId="0" xfId="2" applyNumberFormat="1" applyFont="1" applyProtection="1">
      <protection locked="0"/>
    </xf>
    <xf numFmtId="165" fontId="13" fillId="0" borderId="0" xfId="2" applyNumberFormat="1" applyFont="1" applyAlignment="1" applyProtection="1">
      <alignment horizontal="right"/>
      <protection locked="0"/>
    </xf>
    <xf numFmtId="165" fontId="16" fillId="0" borderId="0" xfId="2" applyNumberFormat="1" applyFont="1" applyAlignment="1" applyProtection="1">
      <alignment horizontal="right"/>
      <protection locked="0"/>
    </xf>
    <xf numFmtId="165" fontId="16" fillId="0" borderId="0" xfId="2" applyNumberFormat="1" applyFont="1" applyBorder="1" applyAlignment="1" applyProtection="1">
      <alignment horizontal="right"/>
      <protection locked="0"/>
    </xf>
    <xf numFmtId="0" fontId="16" fillId="0" borderId="0" xfId="2" applyFont="1" applyProtection="1">
      <protection locked="0"/>
    </xf>
    <xf numFmtId="0" fontId="57" fillId="0" borderId="0" xfId="0" applyFont="1" applyAlignment="1" applyProtection="1">
      <alignment horizontal="right"/>
    </xf>
    <xf numFmtId="166" fontId="13" fillId="0" borderId="0" xfId="5" applyNumberFormat="1" applyFont="1" applyFill="1" applyBorder="1" applyAlignment="1" applyProtection="1">
      <alignment horizontal="right"/>
    </xf>
    <xf numFmtId="0" fontId="13" fillId="0" borderId="0" xfId="2" quotePrefix="1" applyFont="1" applyBorder="1" applyProtection="1">
      <protection locked="0"/>
    </xf>
    <xf numFmtId="0" fontId="57" fillId="0" borderId="0" xfId="0" applyFont="1" applyBorder="1" applyAlignment="1">
      <alignment horizontal="right"/>
    </xf>
    <xf numFmtId="0" fontId="60" fillId="0" borderId="0" xfId="0" applyFont="1" applyBorder="1" applyAlignment="1">
      <alignment horizontal="right"/>
    </xf>
    <xf numFmtId="3" fontId="60" fillId="0" borderId="0" xfId="0" applyNumberFormat="1" applyFont="1" applyBorder="1"/>
    <xf numFmtId="0" fontId="13" fillId="0" borderId="0" xfId="2" applyFont="1" applyFill="1" applyAlignment="1" applyProtection="1">
      <alignment horizontal="left"/>
    </xf>
    <xf numFmtId="0" fontId="20" fillId="0" borderId="0" xfId="2" applyFont="1" applyBorder="1" applyProtection="1">
      <protection locked="0"/>
    </xf>
    <xf numFmtId="3" fontId="20" fillId="0" borderId="0" xfId="2" applyNumberFormat="1" applyFont="1" applyBorder="1" applyAlignment="1" applyProtection="1">
      <protection locked="0"/>
    </xf>
    <xf numFmtId="0" fontId="59" fillId="0" borderId="0" xfId="0" applyFont="1" applyProtection="1"/>
    <xf numFmtId="0" fontId="0" fillId="0" borderId="1" xfId="0" applyBorder="1" applyProtection="1">
      <protection locked="0"/>
    </xf>
    <xf numFmtId="0" fontId="127" fillId="0" borderId="0" xfId="0" applyFont="1" applyAlignment="1">
      <alignment horizontal="left" vertical="center" readingOrder="1"/>
    </xf>
    <xf numFmtId="165" fontId="13" fillId="0" borderId="27" xfId="2" applyNumberFormat="1" applyFont="1" applyFill="1" applyBorder="1" applyProtection="1"/>
    <xf numFmtId="165" fontId="14" fillId="0" borderId="0" xfId="2" applyNumberFormat="1" applyFont="1" applyFill="1" applyBorder="1" applyProtection="1"/>
    <xf numFmtId="165" fontId="14" fillId="0" borderId="0" xfId="2" applyNumberFormat="1" applyFont="1" applyFill="1" applyBorder="1" applyAlignment="1" applyProtection="1">
      <alignment horizontal="right"/>
    </xf>
    <xf numFmtId="0" fontId="58" fillId="0" borderId="0" xfId="0" applyFont="1" applyProtection="1">
      <protection locked="0"/>
    </xf>
    <xf numFmtId="0" fontId="14" fillId="0" borderId="0" xfId="3" applyFont="1" applyFill="1" applyAlignment="1" applyProtection="1">
      <alignment horizontal="center"/>
    </xf>
    <xf numFmtId="164" fontId="14" fillId="0" borderId="0" xfId="3" applyNumberFormat="1" applyFont="1" applyFill="1" applyAlignment="1" applyProtection="1">
      <alignment horizontal="center"/>
    </xf>
    <xf numFmtId="0" fontId="14" fillId="0" borderId="0" xfId="3" applyFont="1" applyFill="1" applyAlignment="1" applyProtection="1">
      <alignment horizontal="right"/>
    </xf>
    <xf numFmtId="0" fontId="14" fillId="0" borderId="0" xfId="3" applyFont="1" applyFill="1" applyAlignment="1" applyProtection="1">
      <alignment horizontal="center"/>
      <protection locked="0"/>
    </xf>
    <xf numFmtId="164" fontId="14" fillId="0" borderId="0" xfId="3" quotePrefix="1" applyNumberFormat="1" applyFont="1" applyFill="1" applyAlignment="1" applyProtection="1">
      <alignment horizontal="center"/>
      <protection locked="0"/>
    </xf>
    <xf numFmtId="164" fontId="14" fillId="0" borderId="0" xfId="3" quotePrefix="1" applyNumberFormat="1" applyFont="1" applyFill="1" applyAlignment="1" applyProtection="1">
      <alignment horizontal="right"/>
    </xf>
    <xf numFmtId="0" fontId="52" fillId="0" borderId="0" xfId="0" applyFont="1"/>
    <xf numFmtId="0" fontId="60" fillId="0" borderId="0" xfId="3726" applyFont="1"/>
    <xf numFmtId="0" fontId="57" fillId="0" borderId="0" xfId="3726" applyFont="1" applyAlignment="1">
      <alignment horizontal="center"/>
    </xf>
    <xf numFmtId="168" fontId="14" fillId="0" borderId="0" xfId="5" applyNumberFormat="1" applyFont="1" applyFill="1" applyAlignment="1" applyProtection="1">
      <alignment horizontal="right"/>
    </xf>
    <xf numFmtId="168" fontId="13" fillId="0" borderId="0" xfId="5" applyNumberFormat="1" applyFont="1" applyFill="1" applyAlignment="1" applyProtection="1">
      <alignment horizontal="right"/>
    </xf>
    <xf numFmtId="0" fontId="27" fillId="0" borderId="0" xfId="3996" applyFont="1" applyProtection="1">
      <protection locked="0"/>
    </xf>
    <xf numFmtId="165" fontId="37" fillId="0" borderId="0" xfId="2" applyNumberFormat="1" applyFont="1" applyBorder="1" applyAlignment="1" applyProtection="1">
      <alignment horizontal="left"/>
      <protection locked="0"/>
    </xf>
    <xf numFmtId="0" fontId="15" fillId="0" borderId="0" xfId="2" applyFont="1" applyBorder="1" applyAlignment="1" applyProtection="1">
      <alignment horizontal="center"/>
      <protection locked="0"/>
    </xf>
    <xf numFmtId="0" fontId="29" fillId="0" borderId="0" xfId="2" quotePrefix="1" applyFont="1" applyAlignment="1" applyProtection="1">
      <alignment horizontal="left" vertical="top" wrapText="1" indent="2"/>
      <protection locked="0"/>
    </xf>
    <xf numFmtId="0" fontId="14" fillId="0" borderId="0" xfId="710" applyFont="1"/>
    <xf numFmtId="0" fontId="0" fillId="0" borderId="0" xfId="710" applyNumberFormat="1" applyFont="1"/>
    <xf numFmtId="0" fontId="14" fillId="0" borderId="0" xfId="0" applyFont="1" applyBorder="1" applyAlignment="1" applyProtection="1">
      <alignment horizontal="right"/>
      <protection locked="0"/>
    </xf>
    <xf numFmtId="165" fontId="34" fillId="0" borderId="0" xfId="2" applyNumberFormat="1" applyFont="1" applyBorder="1" applyAlignment="1" applyProtection="1">
      <alignment horizontal="right"/>
      <protection locked="0"/>
    </xf>
    <xf numFmtId="164" fontId="13" fillId="0" borderId="0" xfId="2" applyNumberFormat="1" applyFont="1" applyFill="1" applyBorder="1" applyAlignment="1" applyProtection="1">
      <alignment horizontal="right"/>
      <protection locked="0"/>
    </xf>
    <xf numFmtId="0" fontId="14" fillId="0" borderId="0" xfId="0" applyFont="1" applyBorder="1" applyProtection="1">
      <protection locked="0"/>
    </xf>
    <xf numFmtId="0" fontId="19" fillId="0" borderId="0" xfId="0" applyFont="1" applyBorder="1" applyProtection="1">
      <protection locked="0"/>
    </xf>
    <xf numFmtId="165" fontId="38" fillId="0" borderId="0" xfId="2" applyNumberFormat="1" applyFont="1" applyBorder="1" applyAlignment="1" applyProtection="1">
      <alignment horizontal="left"/>
      <protection locked="0"/>
    </xf>
    <xf numFmtId="165" fontId="14" fillId="0" borderId="1" xfId="2" applyNumberFormat="1" applyFont="1" applyBorder="1" applyAlignment="1" applyProtection="1">
      <protection locked="0"/>
    </xf>
    <xf numFmtId="0" fontId="14" fillId="0" borderId="0" xfId="6" applyFont="1" applyProtection="1">
      <protection locked="0"/>
    </xf>
    <xf numFmtId="164" fontId="21" fillId="0" borderId="0" xfId="2" applyNumberFormat="1" applyFont="1" applyAlignment="1" applyProtection="1">
      <protection locked="0"/>
    </xf>
    <xf numFmtId="164" fontId="21" fillId="0" borderId="1" xfId="2" applyNumberFormat="1" applyFont="1" applyBorder="1" applyAlignment="1" applyProtection="1">
      <protection locked="0"/>
    </xf>
    <xf numFmtId="164" fontId="14" fillId="0" borderId="1" xfId="2" applyNumberFormat="1" applyFont="1" applyBorder="1" applyAlignment="1" applyProtection="1"/>
    <xf numFmtId="0" fontId="13" fillId="0" borderId="0" xfId="2" applyFont="1" applyFill="1" applyBorder="1" applyAlignment="1" applyProtection="1"/>
    <xf numFmtId="0" fontId="14" fillId="0" borderId="0" xfId="2" applyFont="1" applyFill="1" applyBorder="1" applyAlignment="1" applyProtection="1"/>
    <xf numFmtId="0" fontId="13" fillId="0" borderId="0" xfId="2" applyFont="1" applyFill="1" applyBorder="1" applyAlignment="1" applyProtection="1">
      <alignment vertical="top"/>
    </xf>
    <xf numFmtId="0" fontId="13" fillId="0" borderId="0" xfId="2" applyFont="1" applyFill="1" applyBorder="1" applyAlignment="1" applyProtection="1">
      <alignment wrapText="1"/>
    </xf>
    <xf numFmtId="0" fontId="14" fillId="0" borderId="0" xfId="2" applyFont="1" applyFill="1" applyBorder="1" applyAlignment="1" applyProtection="1">
      <alignment vertical="top" wrapText="1"/>
    </xf>
    <xf numFmtId="0" fontId="13" fillId="0" borderId="0" xfId="2" applyFont="1" applyFill="1" applyBorder="1" applyAlignment="1" applyProtection="1">
      <protection locked="0"/>
    </xf>
    <xf numFmtId="166" fontId="21" fillId="0" borderId="0" xfId="2" applyNumberFormat="1" applyFont="1" applyFill="1" applyBorder="1" applyAlignment="1" applyProtection="1">
      <alignment horizontal="right"/>
      <protection locked="0"/>
    </xf>
    <xf numFmtId="0" fontId="60" fillId="0" borderId="0" xfId="3726" applyFont="1" applyAlignment="1">
      <alignment horizontal="center" wrapText="1"/>
    </xf>
    <xf numFmtId="164" fontId="14" fillId="0" borderId="1" xfId="2" applyNumberFormat="1" applyFont="1" applyBorder="1" applyAlignment="1" applyProtection="1">
      <alignment horizontal="right"/>
    </xf>
    <xf numFmtId="0" fontId="14" fillId="0" borderId="0" xfId="3" applyFont="1" applyFill="1" applyBorder="1" applyAlignment="1" applyProtection="1">
      <alignment horizontal="center"/>
    </xf>
    <xf numFmtId="0" fontId="14" fillId="0" borderId="0" xfId="3" applyFont="1" applyFill="1" applyBorder="1" applyAlignment="1" applyProtection="1">
      <alignment horizontal="center"/>
      <protection locked="0"/>
    </xf>
    <xf numFmtId="164" fontId="14" fillId="0" borderId="0" xfId="3" quotePrefix="1" applyNumberFormat="1" applyFont="1" applyFill="1" applyBorder="1" applyAlignment="1" applyProtection="1">
      <alignment horizontal="right"/>
      <protection locked="0"/>
    </xf>
    <xf numFmtId="164" fontId="56" fillId="0" borderId="0" xfId="3" applyNumberFormat="1" applyFont="1" applyFill="1" applyBorder="1" applyProtection="1">
      <protection locked="0"/>
    </xf>
    <xf numFmtId="164" fontId="16" fillId="0" borderId="0" xfId="3" applyNumberFormat="1" applyFont="1" applyProtection="1">
      <protection locked="0"/>
    </xf>
    <xf numFmtId="165" fontId="57" fillId="0" borderId="0" xfId="0" applyNumberFormat="1" applyFont="1" applyProtection="1"/>
    <xf numFmtId="165" fontId="57" fillId="0" borderId="1" xfId="0" applyNumberFormat="1" applyFont="1" applyBorder="1" applyProtection="1"/>
    <xf numFmtId="165" fontId="57" fillId="0" borderId="27" xfId="0" applyNumberFormat="1" applyFont="1" applyBorder="1" applyProtection="1"/>
    <xf numFmtId="165" fontId="21" fillId="0" borderId="0" xfId="2" applyNumberFormat="1" applyFont="1" applyFill="1" applyBorder="1" applyAlignment="1" applyProtection="1">
      <alignment horizontal="right"/>
    </xf>
    <xf numFmtId="164" fontId="96" fillId="0" borderId="0" xfId="3" applyNumberFormat="1" applyFont="1" applyFill="1" applyBorder="1" applyProtection="1"/>
    <xf numFmtId="0" fontId="96" fillId="0" borderId="0" xfId="3" applyFont="1" applyFill="1" applyBorder="1" applyProtection="1">
      <protection locked="0"/>
    </xf>
    <xf numFmtId="0" fontId="12" fillId="0" borderId="0" xfId="0" applyFont="1" applyBorder="1"/>
    <xf numFmtId="0" fontId="29" fillId="0" borderId="0" xfId="3725" applyFont="1" applyAlignment="1" applyProtection="1">
      <alignment horizontal="left" indent="4"/>
      <protection locked="0"/>
    </xf>
    <xf numFmtId="165" fontId="13" fillId="0" borderId="0" xfId="2" applyNumberFormat="1" applyFont="1" applyFill="1" applyAlignment="1" applyProtection="1">
      <alignment horizontal="right"/>
    </xf>
    <xf numFmtId="165" fontId="33" fillId="0" borderId="0" xfId="2" applyNumberFormat="1" applyFont="1" applyBorder="1" applyAlignment="1" applyProtection="1">
      <alignment horizontal="right"/>
    </xf>
    <xf numFmtId="165" fontId="14" fillId="0" borderId="0" xfId="2" applyNumberFormat="1" applyFont="1" applyBorder="1" applyAlignment="1" applyProtection="1">
      <protection locked="0"/>
    </xf>
    <xf numFmtId="0" fontId="13" fillId="0" borderId="0" xfId="16134" applyFont="1" applyProtection="1">
      <protection locked="0"/>
    </xf>
    <xf numFmtId="0" fontId="14" fillId="0" borderId="0" xfId="16135" applyFont="1" applyFill="1" applyBorder="1" applyProtection="1">
      <protection locked="0"/>
    </xf>
    <xf numFmtId="15" fontId="14" fillId="0" borderId="0" xfId="16135" applyNumberFormat="1" applyFont="1" applyFill="1" applyBorder="1" applyAlignment="1" applyProtection="1">
      <alignment horizontal="right"/>
      <protection locked="0"/>
    </xf>
    <xf numFmtId="164" fontId="13" fillId="0" borderId="0" xfId="16135" applyNumberFormat="1" applyFont="1" applyFill="1" applyBorder="1" applyProtection="1">
      <protection locked="0"/>
    </xf>
    <xf numFmtId="0" fontId="13" fillId="0" borderId="0" xfId="16135" applyFont="1" applyFill="1" applyBorder="1" applyProtection="1">
      <protection locked="0"/>
    </xf>
    <xf numFmtId="0" fontId="0" fillId="0" borderId="0" xfId="2" applyNumberFormat="1" applyFont="1"/>
    <xf numFmtId="49" fontId="14" fillId="0" borderId="0" xfId="2" applyNumberFormat="1" applyFont="1" applyBorder="1" applyAlignment="1" applyProtection="1"/>
    <xf numFmtId="0" fontId="13" fillId="0" borderId="0" xfId="2" applyFont="1" applyFill="1" applyAlignment="1" applyProtection="1">
      <alignment horizontal="right"/>
      <protection locked="0"/>
    </xf>
    <xf numFmtId="49" fontId="13" fillId="0" borderId="0" xfId="2" applyNumberFormat="1" applyFont="1" applyFill="1" applyAlignment="1" applyProtection="1">
      <alignment horizontal="right"/>
      <protection locked="0"/>
    </xf>
    <xf numFmtId="179" fontId="21" fillId="0" borderId="0" xfId="5" applyNumberFormat="1" applyFont="1" applyFill="1" applyAlignment="1" applyProtection="1">
      <alignment horizontal="right"/>
      <protection locked="0"/>
    </xf>
    <xf numFmtId="0" fontId="13" fillId="0" borderId="0" xfId="6" applyNumberFormat="1" applyFont="1" applyFill="1" applyBorder="1" applyAlignment="1" applyProtection="1">
      <alignment vertical="center" wrapText="1"/>
    </xf>
    <xf numFmtId="168" fontId="13" fillId="0" borderId="0" xfId="5" quotePrefix="1" applyNumberFormat="1" applyFont="1" applyFill="1" applyAlignment="1" applyProtection="1">
      <alignment horizontal="right"/>
    </xf>
    <xf numFmtId="0" fontId="0" fillId="0" borderId="0" xfId="0" applyFont="1" applyProtection="1"/>
    <xf numFmtId="0" fontId="13" fillId="3" borderId="0" xfId="2" applyFont="1" applyFill="1" applyProtection="1"/>
    <xf numFmtId="165" fontId="35" fillId="0" borderId="0" xfId="0" applyNumberFormat="1" applyFont="1" applyFill="1" applyAlignment="1" applyProtection="1">
      <alignment horizontal="center"/>
      <protection locked="0"/>
    </xf>
    <xf numFmtId="165" fontId="13" fillId="0" borderId="0" xfId="0" applyNumberFormat="1" applyFont="1" applyFill="1" applyAlignment="1" applyProtection="1">
      <alignment horizontal="right"/>
      <protection locked="0"/>
    </xf>
    <xf numFmtId="0" fontId="27" fillId="0" borderId="0" xfId="2" applyFont="1" applyAlignment="1" applyProtection="1">
      <alignment horizontal="left"/>
    </xf>
    <xf numFmtId="0" fontId="52" fillId="0" borderId="0" xfId="589" applyNumberFormat="1" applyFont="1" applyFill="1" applyBorder="1" applyAlignment="1" applyProtection="1"/>
    <xf numFmtId="165" fontId="52" fillId="0" borderId="0" xfId="2" applyNumberFormat="1" applyFont="1" applyFill="1" applyBorder="1" applyProtection="1"/>
    <xf numFmtId="164" fontId="61" fillId="0" borderId="0" xfId="16135" applyNumberFormat="1" applyFont="1" applyFill="1" applyBorder="1" applyProtection="1">
      <protection locked="0"/>
    </xf>
    <xf numFmtId="0" fontId="15" fillId="0" borderId="0" xfId="0" applyFont="1" applyProtection="1"/>
    <xf numFmtId="0" fontId="13" fillId="0" borderId="0" xfId="0" applyFont="1" applyFill="1" applyProtection="1"/>
    <xf numFmtId="0" fontId="14" fillId="0" borderId="0" xfId="2" applyFont="1" applyFill="1" applyBorder="1" applyAlignment="1">
      <alignment horizontal="left"/>
    </xf>
    <xf numFmtId="165" fontId="14" fillId="0" borderId="0" xfId="2" applyNumberFormat="1" applyFont="1" applyFill="1" applyBorder="1" applyAlignment="1" applyProtection="1">
      <alignment horizontal="left"/>
    </xf>
    <xf numFmtId="0" fontId="14" fillId="0" borderId="0" xfId="2" applyFont="1" applyFill="1" applyAlignment="1" applyProtection="1">
      <alignment horizontal="left"/>
    </xf>
    <xf numFmtId="164" fontId="13" fillId="0" borderId="0" xfId="2" quotePrefix="1" applyNumberFormat="1" applyFont="1" applyFill="1" applyAlignment="1" applyProtection="1">
      <alignment horizontal="left"/>
    </xf>
    <xf numFmtId="164" fontId="13" fillId="0" borderId="0" xfId="2" applyNumberFormat="1" applyFont="1" applyFill="1" applyAlignment="1" applyProtection="1">
      <alignment horizontal="left"/>
    </xf>
    <xf numFmtId="165" fontId="13" fillId="0" borderId="0" xfId="2" applyNumberFormat="1" applyFont="1" applyFill="1" applyProtection="1"/>
    <xf numFmtId="37" fontId="13" fillId="0" borderId="0" xfId="2" applyNumberFormat="1" applyFont="1" applyFill="1" applyProtection="1"/>
    <xf numFmtId="0" fontId="14" fillId="0" borderId="0" xfId="0" applyFont="1" applyFill="1"/>
    <xf numFmtId="0" fontId="0" fillId="0" borderId="0" xfId="0" applyFill="1"/>
    <xf numFmtId="0" fontId="14" fillId="0" borderId="0" xfId="0" applyFont="1" applyFill="1" applyAlignment="1">
      <alignment horizontal="left"/>
    </xf>
    <xf numFmtId="0" fontId="57" fillId="0" borderId="0" xfId="0" applyFont="1" applyAlignment="1">
      <alignment wrapText="1"/>
    </xf>
    <xf numFmtId="0" fontId="27" fillId="0" borderId="0" xfId="2" applyFont="1" applyFill="1" applyAlignment="1" applyProtection="1">
      <alignment horizontal="left"/>
    </xf>
    <xf numFmtId="0" fontId="27" fillId="0" borderId="0" xfId="2" applyFont="1" applyFill="1" applyProtection="1"/>
    <xf numFmtId="0" fontId="14" fillId="0" borderId="0" xfId="2" quotePrefix="1" applyFont="1" applyFill="1" applyBorder="1" applyAlignment="1" applyProtection="1">
      <alignment horizontal="left"/>
    </xf>
    <xf numFmtId="6" fontId="14" fillId="0" borderId="0" xfId="2" quotePrefix="1" applyNumberFormat="1" applyFont="1" applyFill="1" applyAlignment="1" applyProtection="1">
      <alignment horizontal="left"/>
    </xf>
    <xf numFmtId="164" fontId="14" fillId="0" borderId="0" xfId="2" quotePrefix="1" applyNumberFormat="1" applyFont="1" applyFill="1" applyAlignment="1" applyProtection="1">
      <alignment horizontal="left"/>
    </xf>
    <xf numFmtId="165" fontId="14" fillId="0" borderId="0" xfId="2" applyNumberFormat="1" applyFont="1" applyFill="1" applyProtection="1"/>
    <xf numFmtId="37" fontId="14" fillId="0" borderId="0" xfId="2" quotePrefix="1" applyNumberFormat="1" applyFont="1" applyFill="1" applyAlignment="1" applyProtection="1">
      <alignment horizontal="left"/>
    </xf>
    <xf numFmtId="38" fontId="14" fillId="0" borderId="0" xfId="2" applyNumberFormat="1" applyFont="1" applyFill="1" applyProtection="1"/>
    <xf numFmtId="168" fontId="14" fillId="0" borderId="0" xfId="2" applyNumberFormat="1" applyFont="1" applyFill="1" applyAlignment="1" applyProtection="1">
      <alignment vertical="top"/>
    </xf>
    <xf numFmtId="169" fontId="14" fillId="0" borderId="0" xfId="2" applyNumberFormat="1" applyFont="1" applyFill="1" applyBorder="1" applyAlignment="1" applyProtection="1">
      <alignment horizontal="left" vertical="top" wrapText="1"/>
    </xf>
    <xf numFmtId="168" fontId="13" fillId="0" borderId="0" xfId="2" applyNumberFormat="1" applyFont="1" applyFill="1" applyAlignment="1" applyProtection="1">
      <alignment horizontal="left"/>
    </xf>
    <xf numFmtId="168" fontId="13" fillId="0" borderId="0" xfId="2" applyNumberFormat="1" applyFont="1" applyFill="1" applyAlignment="1" applyProtection="1">
      <alignment horizontal="left" indent="2"/>
    </xf>
    <xf numFmtId="168" fontId="13" fillId="0" borderId="0" xfId="2" applyNumberFormat="1" applyFont="1" applyFill="1" applyAlignment="1" applyProtection="1">
      <alignment horizontal="left" vertical="top" wrapText="1" indent="2"/>
    </xf>
    <xf numFmtId="168" fontId="13" fillId="0" borderId="0" xfId="2" applyNumberFormat="1" applyFont="1" applyFill="1" applyAlignment="1" applyProtection="1">
      <alignment horizontal="left" vertical="top"/>
    </xf>
    <xf numFmtId="0" fontId="14" fillId="0" borderId="0" xfId="2" applyFont="1" applyFill="1" applyAlignment="1" applyProtection="1"/>
    <xf numFmtId="38" fontId="14" fillId="0" borderId="0" xfId="2" applyNumberFormat="1" applyFont="1" applyFill="1" applyBorder="1" applyAlignment="1" applyProtection="1">
      <alignment horizontal="left"/>
    </xf>
    <xf numFmtId="0" fontId="13" fillId="0" borderId="0" xfId="0" applyFont="1" applyAlignment="1">
      <alignment vertical="center"/>
    </xf>
    <xf numFmtId="0" fontId="14" fillId="0" borderId="0" xfId="17" quotePrefix="1" applyFont="1" applyFill="1" applyAlignment="1" applyProtection="1">
      <alignment horizontal="left"/>
    </xf>
    <xf numFmtId="0" fontId="14" fillId="0" borderId="0" xfId="17" applyFont="1" applyFill="1" applyProtection="1"/>
    <xf numFmtId="0" fontId="13" fillId="0" borderId="0" xfId="17" applyFont="1" applyFill="1" applyAlignment="1" applyProtection="1">
      <alignment horizontal="left"/>
    </xf>
    <xf numFmtId="0" fontId="13" fillId="0" borderId="0" xfId="17" applyFont="1" applyFill="1" applyProtection="1"/>
    <xf numFmtId="0" fontId="13" fillId="0" borderId="0" xfId="17" quotePrefix="1" applyFont="1" applyFill="1" applyAlignment="1" applyProtection="1">
      <alignment horizontal="left"/>
    </xf>
    <xf numFmtId="0" fontId="14" fillId="0" borderId="0" xfId="17" applyFont="1" applyFill="1" applyAlignment="1" applyProtection="1">
      <alignment horizontal="left"/>
    </xf>
    <xf numFmtId="164" fontId="14" fillId="0" borderId="0" xfId="17" quotePrefix="1" applyNumberFormat="1" applyFont="1" applyFill="1" applyAlignment="1" applyProtection="1">
      <alignment horizontal="left"/>
    </xf>
    <xf numFmtId="38" fontId="13" fillId="0" borderId="0" xfId="2" applyNumberFormat="1" applyFont="1" applyFill="1" applyBorder="1" applyAlignment="1" applyProtection="1">
      <alignment horizontal="left"/>
    </xf>
    <xf numFmtId="38" fontId="13" fillId="0" borderId="0" xfId="2" applyNumberFormat="1" applyFont="1" applyFill="1" applyBorder="1" applyProtection="1"/>
    <xf numFmtId="38" fontId="14" fillId="0" borderId="0" xfId="2" applyNumberFormat="1" applyFont="1" applyFill="1" applyBorder="1" applyProtection="1"/>
    <xf numFmtId="16" fontId="14" fillId="0" borderId="0" xfId="2" quotePrefix="1" applyNumberFormat="1" applyFont="1" applyFill="1" applyProtection="1"/>
    <xf numFmtId="37" fontId="14" fillId="0" borderId="0" xfId="2" applyNumberFormat="1" applyFont="1" applyFill="1" applyBorder="1" applyProtection="1"/>
    <xf numFmtId="0" fontId="14" fillId="0" borderId="0" xfId="2" quotePrefix="1" applyFont="1" applyFill="1" applyBorder="1" applyProtection="1"/>
    <xf numFmtId="0" fontId="13" fillId="0" borderId="0" xfId="2" applyFont="1" applyFill="1" applyAlignment="1" applyProtection="1">
      <alignment horizontal="left" vertical="top" wrapText="1"/>
    </xf>
    <xf numFmtId="0" fontId="14" fillId="0" borderId="0" xfId="2" applyFont="1" applyFill="1" applyAlignment="1" applyProtection="1">
      <alignment horizontal="left" vertical="top" wrapText="1"/>
    </xf>
    <xf numFmtId="0" fontId="13" fillId="0" borderId="0" xfId="2" applyFont="1" applyFill="1" applyBorder="1" applyAlignment="1" applyProtection="1">
      <alignment horizontal="left" indent="2"/>
      <protection locked="0"/>
    </xf>
    <xf numFmtId="0" fontId="13" fillId="0" borderId="0" xfId="2" applyFont="1" applyFill="1" applyBorder="1" applyAlignment="1" applyProtection="1">
      <alignment horizontal="left" wrapText="1"/>
    </xf>
    <xf numFmtId="0" fontId="14" fillId="0" borderId="0" xfId="2" applyFont="1" applyFill="1" applyBorder="1" applyAlignment="1" applyProtection="1">
      <alignment horizontal="left" vertical="top" wrapText="1"/>
    </xf>
    <xf numFmtId="0" fontId="14" fillId="0" borderId="0" xfId="18" applyNumberFormat="1" applyFont="1" applyBorder="1" applyAlignment="1" applyProtection="1">
      <alignment horizontal="left"/>
    </xf>
    <xf numFmtId="0" fontId="11" fillId="0" borderId="0" xfId="19"/>
    <xf numFmtId="0" fontId="13" fillId="0" borderId="0" xfId="18" applyNumberFormat="1" applyFont="1" applyBorder="1" applyAlignment="1" applyProtection="1">
      <alignment horizontal="left"/>
    </xf>
    <xf numFmtId="0" fontId="14" fillId="0" borderId="0" xfId="18" applyNumberFormat="1" applyFont="1" applyFill="1" applyBorder="1" applyAlignment="1" applyProtection="1">
      <alignment horizontal="left"/>
    </xf>
    <xf numFmtId="0" fontId="13" fillId="0" borderId="0" xfId="2" applyFont="1" applyFill="1" applyAlignment="1">
      <alignment vertical="top"/>
    </xf>
    <xf numFmtId="0" fontId="14" fillId="0" borderId="0" xfId="2" applyFont="1" applyFill="1" applyBorder="1"/>
    <xf numFmtId="167" fontId="13" fillId="0" borderId="0" xfId="4" applyNumberFormat="1" applyFont="1" applyFill="1"/>
    <xf numFmtId="0" fontId="13" fillId="0" borderId="0" xfId="2" applyFont="1" applyFill="1" applyBorder="1"/>
    <xf numFmtId="3" fontId="0" fillId="0" borderId="0" xfId="0" applyNumberFormat="1"/>
    <xf numFmtId="38" fontId="0" fillId="0" borderId="0" xfId="0" applyNumberFormat="1"/>
    <xf numFmtId="0" fontId="0" fillId="0" borderId="0" xfId="0" applyFont="1"/>
    <xf numFmtId="164" fontId="14" fillId="0" borderId="0" xfId="16135" applyNumberFormat="1" applyFont="1" applyFill="1" applyBorder="1" applyProtection="1">
      <protection locked="0"/>
    </xf>
    <xf numFmtId="0" fontId="0" fillId="3" borderId="0" xfId="0" applyFill="1"/>
    <xf numFmtId="3" fontId="0" fillId="3" borderId="0" xfId="0" applyNumberFormat="1" applyFill="1"/>
    <xf numFmtId="0" fontId="13" fillId="0" borderId="0" xfId="2" applyFont="1" applyAlignment="1" applyProtection="1">
      <alignment horizontal="center"/>
    </xf>
    <xf numFmtId="0" fontId="14" fillId="0" borderId="0" xfId="2" applyFont="1" applyAlignment="1" applyProtection="1">
      <alignment horizontal="center"/>
      <protection locked="0"/>
    </xf>
    <xf numFmtId="0" fontId="13" fillId="0" borderId="62" xfId="2" applyFont="1" applyBorder="1" applyProtection="1"/>
    <xf numFmtId="166" fontId="21" fillId="0" borderId="0" xfId="2" quotePrefix="1" applyNumberFormat="1" applyFont="1" applyBorder="1" applyAlignment="1" applyProtection="1">
      <alignment horizontal="right"/>
      <protection locked="0"/>
    </xf>
    <xf numFmtId="164" fontId="17" fillId="0" borderId="0" xfId="2" quotePrefix="1" applyNumberFormat="1" applyFont="1" applyBorder="1" applyAlignment="1" applyProtection="1">
      <alignment horizontal="right"/>
    </xf>
    <xf numFmtId="164" fontId="14" fillId="0" borderId="6" xfId="2" applyNumberFormat="1" applyFont="1" applyFill="1" applyBorder="1" applyProtection="1"/>
    <xf numFmtId="164" fontId="16" fillId="0" borderId="0" xfId="17" applyNumberFormat="1" applyFont="1" applyFill="1" applyBorder="1" applyProtection="1">
      <protection locked="0"/>
    </xf>
    <xf numFmtId="164" fontId="16" fillId="0" borderId="0" xfId="17" applyNumberFormat="1" applyFont="1" applyFill="1" applyProtection="1">
      <protection locked="0"/>
    </xf>
    <xf numFmtId="164" fontId="13" fillId="0" borderId="0" xfId="17" applyNumberFormat="1" applyFont="1" applyFill="1" applyBorder="1" applyProtection="1">
      <protection locked="0"/>
    </xf>
    <xf numFmtId="164" fontId="13" fillId="2" borderId="0" xfId="17" applyNumberFormat="1" applyFont="1" applyFill="1" applyBorder="1" applyProtection="1">
      <protection locked="0"/>
    </xf>
    <xf numFmtId="164" fontId="13" fillId="0" borderId="0" xfId="17" applyNumberFormat="1" applyFont="1" applyFill="1" applyProtection="1">
      <protection locked="0"/>
    </xf>
    <xf numFmtId="164" fontId="13" fillId="2" borderId="1" xfId="17" applyNumberFormat="1" applyFont="1" applyFill="1" applyBorder="1" applyProtection="1">
      <protection locked="0"/>
    </xf>
    <xf numFmtId="164" fontId="14" fillId="2" borderId="1" xfId="17" applyNumberFormat="1" applyFont="1" applyFill="1" applyBorder="1" applyProtection="1">
      <protection locked="0"/>
    </xf>
    <xf numFmtId="164" fontId="14" fillId="0" borderId="0" xfId="17" applyNumberFormat="1" applyFont="1" applyFill="1" applyBorder="1" applyProtection="1">
      <protection locked="0"/>
    </xf>
    <xf numFmtId="164" fontId="14" fillId="0" borderId="0" xfId="17" applyNumberFormat="1" applyFont="1" applyFill="1" applyProtection="1">
      <protection locked="0"/>
    </xf>
    <xf numFmtId="164" fontId="21" fillId="0" borderId="0" xfId="17" applyNumberFormat="1" applyFont="1" applyFill="1" applyBorder="1" applyProtection="1">
      <protection locked="0"/>
    </xf>
    <xf numFmtId="164" fontId="21" fillId="0" borderId="0" xfId="17" applyNumberFormat="1" applyFont="1" applyFill="1" applyProtection="1">
      <protection locked="0"/>
    </xf>
    <xf numFmtId="167" fontId="13" fillId="0" borderId="1" xfId="2" applyNumberFormat="1" applyFont="1" applyBorder="1" applyAlignment="1" applyProtection="1">
      <alignment horizontal="right"/>
    </xf>
    <xf numFmtId="0" fontId="14" fillId="0" borderId="0" xfId="2" applyFont="1" applyBorder="1" applyAlignment="1">
      <alignment horizontal="center"/>
    </xf>
    <xf numFmtId="0" fontId="0" fillId="0" borderId="0" xfId="0" applyAlignment="1"/>
    <xf numFmtId="0" fontId="13" fillId="0" borderId="0" xfId="2" applyFont="1" applyAlignment="1" applyProtection="1">
      <alignment horizontal="center"/>
    </xf>
    <xf numFmtId="0" fontId="14" fillId="0" borderId="0" xfId="2" applyFont="1" applyAlignment="1" applyProtection="1">
      <alignment horizontal="center"/>
    </xf>
    <xf numFmtId="166" fontId="14" fillId="0" borderId="8" xfId="2" applyNumberFormat="1" applyFont="1" applyBorder="1" applyAlignment="1" applyProtection="1">
      <alignment horizontal="right"/>
    </xf>
    <xf numFmtId="164" fontId="21" fillId="0" borderId="1" xfId="2" applyNumberFormat="1" applyFont="1" applyFill="1" applyBorder="1" applyProtection="1">
      <protection locked="0"/>
    </xf>
    <xf numFmtId="164" fontId="56" fillId="0" borderId="0" xfId="2" applyNumberFormat="1" applyFont="1" applyFill="1" applyProtection="1">
      <protection locked="0"/>
    </xf>
    <xf numFmtId="165" fontId="13" fillId="0" borderId="0" xfId="2" applyNumberFormat="1" applyFont="1" applyFill="1" applyBorder="1" applyProtection="1">
      <protection locked="0"/>
    </xf>
    <xf numFmtId="165" fontId="14" fillId="0" borderId="0" xfId="2" quotePrefix="1" applyNumberFormat="1" applyFont="1" applyFill="1" applyBorder="1" applyAlignment="1" applyProtection="1">
      <alignment horizontal="right"/>
    </xf>
    <xf numFmtId="164" fontId="13" fillId="0" borderId="8" xfId="2" applyNumberFormat="1" applyFont="1" applyFill="1" applyBorder="1" applyProtection="1"/>
    <xf numFmtId="164" fontId="16" fillId="0" borderId="0" xfId="2" applyNumberFormat="1" applyFont="1" applyFill="1" applyAlignment="1" applyProtection="1">
      <alignment horizontal="right"/>
    </xf>
    <xf numFmtId="164" fontId="14" fillId="0" borderId="13" xfId="2" applyNumberFormat="1" applyFont="1" applyFill="1" applyBorder="1" applyProtection="1"/>
    <xf numFmtId="0" fontId="16" fillId="0" borderId="0" xfId="2" applyFont="1" applyBorder="1" applyAlignment="1" applyProtection="1">
      <alignment horizontal="centerContinuous"/>
      <protection locked="0"/>
    </xf>
    <xf numFmtId="0" fontId="13" fillId="0" borderId="0" xfId="2" applyFont="1" applyFill="1" applyBorder="1" applyAlignment="1" applyProtection="1">
      <alignment horizontal="centerContinuous"/>
      <protection locked="0"/>
    </xf>
    <xf numFmtId="3" fontId="13" fillId="0" borderId="26" xfId="0" applyNumberFormat="1" applyFont="1" applyBorder="1" applyProtection="1"/>
    <xf numFmtId="0" fontId="13" fillId="0" borderId="0" xfId="2" quotePrefix="1" applyFont="1" applyFill="1" applyAlignment="1" applyProtection="1">
      <alignment horizontal="left"/>
      <protection locked="0"/>
    </xf>
    <xf numFmtId="0" fontId="13" fillId="0" borderId="0" xfId="0" applyFont="1" applyAlignment="1" applyProtection="1">
      <alignment vertical="center"/>
      <protection locked="0"/>
    </xf>
    <xf numFmtId="49" fontId="14" fillId="0" borderId="0" xfId="2" applyNumberFormat="1" applyFont="1" applyBorder="1" applyAlignment="1" applyProtection="1">
      <alignment horizontal="right"/>
      <protection locked="0"/>
    </xf>
    <xf numFmtId="49" fontId="13" fillId="0" borderId="0" xfId="2" applyNumberFormat="1" applyFont="1" applyBorder="1" applyAlignment="1" applyProtection="1">
      <alignment horizontal="right"/>
      <protection locked="0"/>
    </xf>
    <xf numFmtId="165" fontId="19" fillId="0" borderId="0" xfId="2" applyNumberFormat="1" applyFont="1" applyBorder="1" applyProtection="1">
      <protection locked="0"/>
    </xf>
    <xf numFmtId="167" fontId="13" fillId="0" borderId="0" xfId="4" applyNumberFormat="1" applyFont="1" applyFill="1" applyProtection="1">
      <protection locked="0"/>
    </xf>
    <xf numFmtId="0" fontId="13" fillId="0" borderId="0" xfId="2" applyFont="1" applyAlignment="1" applyProtection="1">
      <alignment horizontal="center"/>
    </xf>
    <xf numFmtId="164" fontId="14" fillId="0" borderId="0" xfId="2" applyNumberFormat="1" applyFont="1" applyFill="1" applyAlignment="1">
      <alignment horizontal="right"/>
    </xf>
    <xf numFmtId="164" fontId="14" fillId="0" borderId="0" xfId="2" applyNumberFormat="1" applyFont="1" applyFill="1" applyBorder="1" applyAlignment="1">
      <alignment horizontal="right"/>
    </xf>
    <xf numFmtId="164" fontId="13" fillId="0" borderId="0" xfId="2" applyNumberFormat="1" applyFont="1" applyFill="1" applyAlignment="1">
      <alignment horizontal="right"/>
    </xf>
    <xf numFmtId="164" fontId="61" fillId="0" borderId="0" xfId="2" applyNumberFormat="1" applyFont="1" applyFill="1" applyBorder="1" applyAlignment="1" applyProtection="1">
      <alignment horizontal="right"/>
      <protection locked="0"/>
    </xf>
    <xf numFmtId="164" fontId="61" fillId="0" borderId="0" xfId="2" applyNumberFormat="1" applyFont="1" applyFill="1" applyAlignment="1" applyProtection="1">
      <alignment horizontal="right"/>
      <protection locked="0"/>
    </xf>
    <xf numFmtId="0" fontId="13" fillId="0" borderId="0" xfId="6" applyFont="1" applyBorder="1" applyAlignment="1" applyProtection="1">
      <protection locked="0"/>
    </xf>
    <xf numFmtId="165" fontId="13" fillId="0" borderId="0" xfId="0" applyNumberFormat="1" applyFont="1" applyFill="1" applyBorder="1" applyAlignment="1" applyProtection="1">
      <alignment horizontal="right"/>
      <protection locked="0"/>
    </xf>
    <xf numFmtId="165" fontId="13" fillId="0" borderId="0" xfId="710" applyNumberFormat="1" applyFont="1" applyFill="1" applyAlignment="1">
      <alignment horizontal="right"/>
    </xf>
    <xf numFmtId="165" fontId="13" fillId="0" borderId="7" xfId="0" applyNumberFormat="1" applyFont="1" applyFill="1" applyBorder="1" applyAlignment="1" applyProtection="1">
      <alignment horizontal="right"/>
      <protection locked="0"/>
    </xf>
    <xf numFmtId="180" fontId="13" fillId="0" borderId="0" xfId="2" applyNumberFormat="1" applyFont="1" applyFill="1" applyProtection="1">
      <protection locked="0"/>
    </xf>
    <xf numFmtId="164" fontId="14" fillId="0" borderId="1" xfId="2" applyNumberFormat="1" applyFont="1" applyFill="1" applyBorder="1" applyAlignment="1">
      <alignment horizontal="right"/>
    </xf>
    <xf numFmtId="0" fontId="129" fillId="0" borderId="0" xfId="0" applyFont="1" applyBorder="1"/>
    <xf numFmtId="0" fontId="0" fillId="0" borderId="0" xfId="0" applyFont="1" applyBorder="1"/>
    <xf numFmtId="3" fontId="60" fillId="0" borderId="0" xfId="0" applyNumberFormat="1" applyFont="1" applyBorder="1" applyAlignment="1">
      <alignment horizontal="center"/>
    </xf>
    <xf numFmtId="3" fontId="60" fillId="0" borderId="0" xfId="0" applyNumberFormat="1" applyFont="1" applyBorder="1" applyAlignment="1">
      <alignment horizontal="right"/>
    </xf>
    <xf numFmtId="166" fontId="13" fillId="0" borderId="0" xfId="0" applyNumberFormat="1" applyFont="1" applyBorder="1"/>
    <xf numFmtId="166" fontId="60" fillId="0" borderId="0" xfId="0" applyNumberFormat="1" applyFont="1" applyBorder="1"/>
    <xf numFmtId="0" fontId="60" fillId="0" borderId="0" xfId="0" applyFont="1" applyBorder="1" applyAlignment="1">
      <alignment wrapText="1"/>
    </xf>
    <xf numFmtId="0" fontId="54" fillId="0" borderId="0" xfId="0" applyFont="1"/>
    <xf numFmtId="0" fontId="56" fillId="0" borderId="0" xfId="2" applyFont="1" applyProtection="1">
      <protection locked="0"/>
    </xf>
    <xf numFmtId="0" fontId="56" fillId="0" borderId="0" xfId="2" applyFont="1" applyBorder="1" applyProtection="1">
      <protection locked="0"/>
    </xf>
    <xf numFmtId="0" fontId="130" fillId="0" borderId="0" xfId="2" applyFont="1" applyBorder="1" applyProtection="1">
      <protection locked="0"/>
    </xf>
    <xf numFmtId="164" fontId="130" fillId="0" borderId="0" xfId="2" applyNumberFormat="1" applyFont="1" applyBorder="1" applyProtection="1">
      <protection locked="0"/>
    </xf>
    <xf numFmtId="0" fontId="96" fillId="0" borderId="0" xfId="0" applyFont="1"/>
    <xf numFmtId="0" fontId="56" fillId="0" borderId="0" xfId="2" applyFont="1" applyFill="1" applyProtection="1">
      <protection locked="0"/>
    </xf>
    <xf numFmtId="0" fontId="131" fillId="0" borderId="0" xfId="0" applyFont="1" applyFill="1" applyProtection="1">
      <protection locked="0"/>
    </xf>
    <xf numFmtId="0" fontId="131" fillId="0" borderId="0" xfId="0" applyFont="1" applyFill="1"/>
    <xf numFmtId="0" fontId="96" fillId="0" borderId="0" xfId="0" applyFont="1" applyProtection="1">
      <protection locked="0"/>
    </xf>
    <xf numFmtId="0" fontId="96" fillId="0" borderId="0" xfId="2" applyFont="1" applyAlignment="1" applyProtection="1">
      <alignment horizontal="left" indent="2"/>
      <protection locked="0"/>
    </xf>
    <xf numFmtId="168" fontId="56" fillId="0" borderId="0" xfId="5" applyNumberFormat="1" applyFont="1" applyFill="1" applyAlignment="1" applyProtection="1">
      <alignment horizontal="left" indent="2"/>
      <protection locked="0"/>
    </xf>
    <xf numFmtId="168" fontId="56" fillId="0" borderId="0" xfId="2" applyNumberFormat="1" applyFont="1" applyFill="1" applyBorder="1" applyAlignment="1" applyProtection="1">
      <alignment horizontal="left"/>
      <protection locked="0"/>
    </xf>
    <xf numFmtId="0" fontId="96" fillId="0" borderId="0" xfId="2" applyFont="1" applyBorder="1" applyAlignment="1" applyProtection="1">
      <alignment horizontal="left"/>
      <protection locked="0"/>
    </xf>
    <xf numFmtId="0" fontId="56" fillId="0" borderId="0" xfId="6" applyFont="1" applyBorder="1" applyAlignment="1" applyProtection="1">
      <protection locked="0"/>
    </xf>
    <xf numFmtId="0" fontId="96" fillId="0" borderId="0" xfId="0" applyFont="1" applyAlignment="1" applyProtection="1">
      <alignment horizontal="center"/>
      <protection locked="0"/>
    </xf>
    <xf numFmtId="168" fontId="56" fillId="0" borderId="0" xfId="2" applyNumberFormat="1" applyFont="1" applyFill="1" applyBorder="1" applyAlignment="1" applyProtection="1">
      <alignment horizontal="center"/>
      <protection locked="0"/>
    </xf>
    <xf numFmtId="168" fontId="56" fillId="0" borderId="0" xfId="2" applyNumberFormat="1" applyFont="1" applyFill="1" applyBorder="1" applyProtection="1">
      <protection locked="0"/>
    </xf>
    <xf numFmtId="0" fontId="96" fillId="0" borderId="0" xfId="2" applyFont="1" applyBorder="1" applyProtection="1">
      <protection locked="0"/>
    </xf>
    <xf numFmtId="0" fontId="127" fillId="0" borderId="0" xfId="2" applyFont="1" applyAlignment="1" applyProtection="1">
      <alignment horizontal="left" vertical="top" wrapText="1" indent="6"/>
      <protection locked="0"/>
    </xf>
    <xf numFmtId="168" fontId="56" fillId="0" borderId="0" xfId="2" applyNumberFormat="1" applyFont="1" applyFill="1" applyBorder="1" applyProtection="1"/>
    <xf numFmtId="0" fontId="96" fillId="0" borderId="0" xfId="2" applyFont="1" applyBorder="1" applyProtection="1"/>
    <xf numFmtId="0" fontId="96" fillId="0" borderId="0" xfId="0" applyFont="1" applyProtection="1"/>
    <xf numFmtId="0" fontId="56" fillId="0" borderId="0" xfId="2" applyFont="1" applyFill="1" applyBorder="1" applyAlignment="1" applyProtection="1">
      <protection locked="0"/>
    </xf>
    <xf numFmtId="165" fontId="56" fillId="0" borderId="0" xfId="2" applyNumberFormat="1" applyFont="1" applyBorder="1" applyProtection="1">
      <protection locked="0"/>
    </xf>
    <xf numFmtId="0" fontId="61" fillId="0" borderId="0" xfId="6" applyFont="1" applyProtection="1">
      <protection locked="0"/>
    </xf>
    <xf numFmtId="0" fontId="56" fillId="0" borderId="0" xfId="0" applyFont="1" applyProtection="1">
      <protection locked="0"/>
    </xf>
    <xf numFmtId="0" fontId="56" fillId="0" borderId="0" xfId="2" applyFont="1"/>
    <xf numFmtId="0" fontId="61" fillId="0" borderId="0" xfId="2" applyFont="1"/>
    <xf numFmtId="0" fontId="56" fillId="0" borderId="0" xfId="2" applyFont="1" applyAlignment="1" applyProtection="1">
      <alignment horizontal="center"/>
      <protection locked="0"/>
    </xf>
    <xf numFmtId="0" fontId="56" fillId="0" borderId="0" xfId="2" applyFont="1" applyFill="1" applyAlignment="1" applyProtection="1">
      <alignment horizontal="center"/>
      <protection locked="0"/>
    </xf>
    <xf numFmtId="3" fontId="61" fillId="0" borderId="0" xfId="2" applyNumberFormat="1" applyFont="1" applyFill="1" applyAlignment="1" applyProtection="1">
      <alignment horizontal="right"/>
      <protection locked="0"/>
    </xf>
    <xf numFmtId="3" fontId="56" fillId="0" borderId="0" xfId="2" applyNumberFormat="1" applyFont="1" applyFill="1" applyBorder="1" applyAlignment="1" applyProtection="1">
      <alignment horizontal="right"/>
      <protection locked="0"/>
    </xf>
    <xf numFmtId="3" fontId="56" fillId="0" borderId="0" xfId="2" applyNumberFormat="1" applyFont="1" applyFill="1" applyAlignment="1" applyProtection="1">
      <alignment horizontal="right"/>
      <protection locked="0"/>
    </xf>
    <xf numFmtId="0" fontId="56" fillId="0" borderId="0" xfId="2" applyFont="1" applyFill="1" applyBorder="1" applyProtection="1">
      <protection locked="0"/>
    </xf>
    <xf numFmtId="0" fontId="96" fillId="0" borderId="0" xfId="0" applyFont="1" applyFill="1"/>
    <xf numFmtId="0" fontId="56" fillId="0" borderId="0" xfId="2" applyFont="1" applyFill="1" applyAlignment="1" applyProtection="1">
      <alignment horizontal="left"/>
      <protection locked="0"/>
    </xf>
    <xf numFmtId="0" fontId="61" fillId="0" borderId="0" xfId="2" applyFont="1" applyAlignment="1" applyProtection="1">
      <alignment horizontal="center"/>
      <protection locked="0"/>
    </xf>
    <xf numFmtId="0" fontId="61" fillId="0" borderId="0" xfId="2" applyFont="1" applyBorder="1" applyAlignment="1" applyProtection="1">
      <alignment horizontal="center"/>
      <protection locked="0"/>
    </xf>
    <xf numFmtId="0" fontId="132" fillId="0" borderId="0" xfId="2" applyFont="1" applyProtection="1">
      <protection locked="0"/>
    </xf>
    <xf numFmtId="164" fontId="96" fillId="0" borderId="0" xfId="0" applyNumberFormat="1" applyFont="1"/>
    <xf numFmtId="167" fontId="56" fillId="0" borderId="0" xfId="2" applyNumberFormat="1" applyFont="1" applyAlignment="1" applyProtection="1">
      <alignment horizontal="center"/>
      <protection locked="0"/>
    </xf>
    <xf numFmtId="167" fontId="56" fillId="0" borderId="0" xfId="2" applyNumberFormat="1" applyFont="1" applyBorder="1" applyAlignment="1" applyProtection="1">
      <alignment horizontal="center"/>
      <protection locked="0"/>
    </xf>
    <xf numFmtId="0" fontId="56" fillId="0" borderId="0" xfId="2" applyFont="1" applyBorder="1" applyAlignment="1" applyProtection="1">
      <alignment horizontal="center"/>
      <protection locked="0"/>
    </xf>
    <xf numFmtId="0" fontId="61" fillId="0" borderId="0" xfId="2" applyFont="1" applyAlignment="1" applyProtection="1">
      <alignment horizontal="right"/>
      <protection locked="0"/>
    </xf>
    <xf numFmtId="165" fontId="56" fillId="0" borderId="0" xfId="2" applyNumberFormat="1" applyFont="1" applyFill="1" applyBorder="1" applyAlignment="1" applyProtection="1">
      <alignment horizontal="left"/>
      <protection locked="0"/>
    </xf>
    <xf numFmtId="165" fontId="56" fillId="0" borderId="0" xfId="2" applyNumberFormat="1" applyFont="1" applyFill="1" applyAlignment="1" applyProtection="1">
      <alignment horizontal="right"/>
      <protection locked="0"/>
    </xf>
    <xf numFmtId="0" fontId="96" fillId="0" borderId="0" xfId="2" applyFont="1" applyFill="1" applyBorder="1" applyProtection="1">
      <protection locked="0"/>
    </xf>
    <xf numFmtId="0" fontId="96" fillId="0" borderId="0" xfId="0" applyFont="1" applyFill="1" applyProtection="1">
      <protection locked="0"/>
    </xf>
    <xf numFmtId="0" fontId="61" fillId="0" borderId="0" xfId="0" applyFont="1" applyFill="1" applyProtection="1">
      <protection locked="0"/>
    </xf>
    <xf numFmtId="165" fontId="56" fillId="0" borderId="0" xfId="2" applyNumberFormat="1" applyFont="1" applyBorder="1" applyAlignment="1" applyProtection="1">
      <alignment horizontal="left"/>
      <protection locked="0"/>
    </xf>
    <xf numFmtId="165" fontId="56" fillId="0" borderId="0" xfId="2" applyNumberFormat="1" applyFont="1" applyAlignment="1" applyProtection="1">
      <alignment horizontal="right"/>
      <protection locked="0"/>
    </xf>
    <xf numFmtId="0" fontId="128" fillId="0" borderId="0" xfId="0" applyFont="1" applyProtection="1">
      <protection locked="0"/>
    </xf>
    <xf numFmtId="165" fontId="13" fillId="0" borderId="0" xfId="16137" applyNumberFormat="1" applyFont="1" applyBorder="1" applyAlignment="1" applyProtection="1">
      <alignment horizontal="left"/>
    </xf>
    <xf numFmtId="0" fontId="96" fillId="0" borderId="0" xfId="0" applyFont="1" applyBorder="1" applyProtection="1">
      <protection locked="0"/>
    </xf>
    <xf numFmtId="164" fontId="14" fillId="0" borderId="0" xfId="2" quotePrefix="1" applyNumberFormat="1" applyFont="1" applyAlignment="1" applyProtection="1">
      <alignment horizontal="left"/>
    </xf>
    <xf numFmtId="0" fontId="16" fillId="0" borderId="0" xfId="2" applyFont="1" applyFill="1" applyBorder="1" applyProtection="1"/>
    <xf numFmtId="164" fontId="16" fillId="0" borderId="0" xfId="2" applyNumberFormat="1" applyFont="1" applyBorder="1" applyAlignment="1" applyProtection="1">
      <alignment horizontal="right"/>
    </xf>
    <xf numFmtId="164" fontId="16" fillId="0" borderId="0" xfId="2" applyNumberFormat="1" applyFont="1" applyBorder="1" applyAlignment="1" applyProtection="1">
      <alignment horizontal="right"/>
      <protection locked="0"/>
    </xf>
    <xf numFmtId="164" fontId="13" fillId="0" borderId="14" xfId="2" applyNumberFormat="1" applyFont="1" applyBorder="1" applyAlignment="1" applyProtection="1">
      <alignment horizontal="right"/>
    </xf>
    <xf numFmtId="164" fontId="14" fillId="0" borderId="14" xfId="2" applyNumberFormat="1" applyFont="1" applyBorder="1" applyAlignment="1" applyProtection="1">
      <alignment horizontal="right"/>
    </xf>
    <xf numFmtId="165" fontId="13" fillId="0" borderId="4" xfId="2" applyNumberFormat="1" applyFont="1" applyBorder="1" applyProtection="1"/>
    <xf numFmtId="164" fontId="13" fillId="0" borderId="12" xfId="2" applyNumberFormat="1" applyFont="1" applyBorder="1" applyAlignment="1" applyProtection="1">
      <alignment horizontal="right"/>
    </xf>
    <xf numFmtId="164" fontId="14" fillId="0" borderId="12" xfId="2" applyNumberFormat="1" applyFont="1" applyBorder="1" applyAlignment="1" applyProtection="1">
      <alignment horizontal="right"/>
    </xf>
    <xf numFmtId="164" fontId="14" fillId="0" borderId="1" xfId="2" applyNumberFormat="1" applyFont="1" applyFill="1" applyBorder="1" applyAlignment="1" applyProtection="1">
      <alignment horizontal="right"/>
      <protection locked="0"/>
    </xf>
    <xf numFmtId="164" fontId="134" fillId="0" borderId="0" xfId="2" applyNumberFormat="1" applyFont="1" applyAlignment="1" applyProtection="1">
      <alignment horizontal="right"/>
    </xf>
    <xf numFmtId="164" fontId="21" fillId="0" borderId="0" xfId="2" applyNumberFormat="1" applyFont="1" applyBorder="1" applyAlignment="1" applyProtection="1">
      <alignment horizontal="right"/>
    </xf>
    <xf numFmtId="164" fontId="21" fillId="0" borderId="0" xfId="2" applyNumberFormat="1" applyFont="1" applyAlignment="1" applyProtection="1">
      <alignment horizontal="right"/>
    </xf>
    <xf numFmtId="164" fontId="14" fillId="0" borderId="0" xfId="2" quotePrefix="1" applyNumberFormat="1" applyFont="1" applyBorder="1" applyAlignment="1" applyProtection="1">
      <alignment horizontal="right"/>
    </xf>
    <xf numFmtId="164" fontId="134" fillId="0" borderId="0" xfId="2" applyNumberFormat="1" applyFont="1" applyAlignment="1" applyProtection="1">
      <alignment horizontal="right"/>
      <protection locked="0"/>
    </xf>
    <xf numFmtId="164" fontId="56" fillId="0" borderId="0" xfId="2" applyNumberFormat="1" applyFont="1" applyBorder="1" applyAlignment="1" applyProtection="1">
      <alignment horizontal="right"/>
      <protection locked="0"/>
    </xf>
    <xf numFmtId="0" fontId="38" fillId="0" borderId="0" xfId="2" applyFont="1" applyProtection="1"/>
    <xf numFmtId="0" fontId="56" fillId="0" borderId="0" xfId="2" applyFont="1" applyAlignment="1" applyProtection="1">
      <alignment horizontal="left" indent="4"/>
      <protection locked="0"/>
    </xf>
    <xf numFmtId="165" fontId="61" fillId="0" borderId="0" xfId="2" applyNumberFormat="1" applyFont="1" applyBorder="1" applyProtection="1">
      <protection locked="0"/>
    </xf>
    <xf numFmtId="165" fontId="61" fillId="0" borderId="0" xfId="2" quotePrefix="1" applyNumberFormat="1" applyFont="1" applyBorder="1" applyAlignment="1" applyProtection="1">
      <alignment horizontal="right"/>
      <protection locked="0"/>
    </xf>
    <xf numFmtId="165" fontId="61" fillId="0" borderId="0" xfId="2" applyNumberFormat="1" applyFont="1" applyFill="1" applyBorder="1" applyAlignment="1" applyProtection="1">
      <alignment horizontal="right"/>
      <protection locked="0"/>
    </xf>
    <xf numFmtId="165" fontId="48" fillId="0" borderId="0" xfId="2" quotePrefix="1" applyNumberFormat="1" applyFont="1" applyBorder="1" applyAlignment="1" applyProtection="1">
      <alignment horizontal="right"/>
      <protection locked="0"/>
    </xf>
    <xf numFmtId="0" fontId="14" fillId="0" borderId="0" xfId="2" applyFont="1" applyAlignment="1" applyProtection="1">
      <alignment horizontal="center"/>
      <protection locked="0"/>
    </xf>
    <xf numFmtId="0" fontId="14" fillId="0" borderId="0" xfId="2" applyFont="1" applyBorder="1" applyAlignment="1" applyProtection="1">
      <alignment horizontal="center"/>
      <protection locked="0"/>
    </xf>
    <xf numFmtId="0" fontId="56" fillId="0" borderId="0" xfId="2" applyFont="1" applyFill="1" applyBorder="1" applyAlignment="1" applyProtection="1">
      <alignment horizontal="left"/>
    </xf>
    <xf numFmtId="38" fontId="13" fillId="0" borderId="0" xfId="1" applyNumberFormat="1" applyFont="1" applyFill="1" applyBorder="1" applyAlignment="1" applyProtection="1">
      <alignment horizontal="right"/>
    </xf>
    <xf numFmtId="38" fontId="14" fillId="0" borderId="0" xfId="2" applyNumberFormat="1" applyFont="1" applyFill="1" applyBorder="1" applyAlignment="1" applyProtection="1">
      <alignment horizontal="right"/>
    </xf>
    <xf numFmtId="0" fontId="16" fillId="0" borderId="0" xfId="2" applyFont="1" applyFill="1" applyBorder="1" applyAlignment="1" applyProtection="1">
      <alignment horizontal="right"/>
    </xf>
    <xf numFmtId="38" fontId="60" fillId="0" borderId="0" xfId="0" applyNumberFormat="1" applyFont="1" applyFill="1"/>
    <xf numFmtId="0" fontId="60" fillId="0" borderId="0" xfId="0" applyFont="1" applyFill="1"/>
    <xf numFmtId="166" fontId="14" fillId="0" borderId="0" xfId="2" applyNumberFormat="1" applyFont="1" applyFill="1" applyBorder="1" applyAlignment="1" applyProtection="1">
      <alignment horizontal="right"/>
    </xf>
    <xf numFmtId="0" fontId="61" fillId="0" borderId="0" xfId="2" applyFont="1" applyFill="1" applyAlignment="1" applyProtection="1">
      <alignment horizontal="right"/>
    </xf>
    <xf numFmtId="0" fontId="56" fillId="0" borderId="0" xfId="2" applyFont="1" applyFill="1" applyProtection="1"/>
    <xf numFmtId="166" fontId="13" fillId="0" borderId="1" xfId="2" applyNumberFormat="1" applyFont="1" applyFill="1" applyBorder="1" applyAlignment="1" applyProtection="1">
      <alignment horizontal="right"/>
    </xf>
    <xf numFmtId="0" fontId="14" fillId="0" borderId="0" xfId="2" applyFont="1" applyBorder="1" applyAlignment="1" applyProtection="1">
      <alignment horizontal="center"/>
    </xf>
    <xf numFmtId="0" fontId="14" fillId="0" borderId="0" xfId="2" applyFont="1" applyAlignment="1" applyProtection="1">
      <alignment horizontal="center"/>
    </xf>
    <xf numFmtId="0" fontId="12" fillId="0" borderId="1" xfId="2" applyFont="1" applyBorder="1" applyProtection="1"/>
    <xf numFmtId="3" fontId="12" fillId="0" borderId="0" xfId="2" applyNumberFormat="1" applyFont="1"/>
    <xf numFmtId="3" fontId="12" fillId="0" borderId="0" xfId="2" applyNumberFormat="1" applyFont="1" applyProtection="1"/>
    <xf numFmtId="165" fontId="13" fillId="0" borderId="1" xfId="2" applyNumberFormat="1" applyFont="1" applyFill="1" applyBorder="1" applyAlignment="1" applyProtection="1">
      <alignment horizontal="right"/>
    </xf>
    <xf numFmtId="0" fontId="16" fillId="0" borderId="0" xfId="2" applyFont="1" applyFill="1" applyBorder="1" applyAlignment="1" applyProtection="1">
      <alignment horizontal="right"/>
      <protection locked="0"/>
    </xf>
    <xf numFmtId="166" fontId="16" fillId="0" borderId="0" xfId="2" applyNumberFormat="1" applyFont="1" applyFill="1" applyBorder="1" applyAlignment="1" applyProtection="1">
      <alignment horizontal="right"/>
    </xf>
    <xf numFmtId="166" fontId="13" fillId="0" borderId="0" xfId="2" applyNumberFormat="1" applyFont="1" applyFill="1" applyBorder="1" applyAlignment="1" applyProtection="1">
      <alignment horizontal="right"/>
    </xf>
    <xf numFmtId="166" fontId="13" fillId="0" borderId="8" xfId="2" applyNumberFormat="1" applyFont="1" applyBorder="1" applyAlignment="1" applyProtection="1">
      <alignment horizontal="right"/>
    </xf>
    <xf numFmtId="166" fontId="13" fillId="0" borderId="0" xfId="2" applyNumberFormat="1" applyFont="1" applyFill="1" applyAlignment="1" applyProtection="1">
      <alignment horizontal="right"/>
    </xf>
    <xf numFmtId="166" fontId="13" fillId="0" borderId="0" xfId="2" quotePrefix="1" applyNumberFormat="1" applyFont="1" applyBorder="1" applyAlignment="1" applyProtection="1">
      <alignment horizontal="right"/>
    </xf>
    <xf numFmtId="166" fontId="13" fillId="0" borderId="0" xfId="2" applyNumberFormat="1" applyFont="1" applyAlignment="1" applyProtection="1">
      <alignment horizontal="right"/>
    </xf>
    <xf numFmtId="166" fontId="13" fillId="0" borderId="1" xfId="2" quotePrefix="1" applyNumberFormat="1" applyFont="1" applyBorder="1" applyAlignment="1" applyProtection="1">
      <alignment horizontal="right"/>
    </xf>
    <xf numFmtId="166" fontId="13" fillId="0" borderId="6" xfId="2" applyNumberFormat="1" applyFont="1" applyBorder="1" applyAlignment="1" applyProtection="1">
      <alignment horizontal="right"/>
    </xf>
    <xf numFmtId="166" fontId="13" fillId="0" borderId="9" xfId="2" applyNumberFormat="1" applyFont="1" applyBorder="1" applyAlignment="1" applyProtection="1">
      <alignment horizontal="right"/>
    </xf>
    <xf numFmtId="166" fontId="13" fillId="0" borderId="10" xfId="2" applyNumberFormat="1" applyFont="1" applyBorder="1" applyAlignment="1" applyProtection="1">
      <alignment horizontal="right"/>
    </xf>
    <xf numFmtId="166" fontId="13" fillId="0" borderId="4" xfId="2" applyNumberFormat="1" applyFont="1" applyBorder="1" applyAlignment="1" applyProtection="1">
      <alignment horizontal="right"/>
    </xf>
    <xf numFmtId="3" fontId="13" fillId="0" borderId="1" xfId="2" applyNumberFormat="1" applyFont="1" applyBorder="1" applyProtection="1"/>
    <xf numFmtId="3" fontId="13" fillId="0" borderId="0" xfId="2" applyNumberFormat="1" applyFont="1" applyBorder="1" applyProtection="1"/>
    <xf numFmtId="0" fontId="12" fillId="0" borderId="0" xfId="0" applyFont="1" applyBorder="1" applyProtection="1"/>
    <xf numFmtId="166" fontId="13" fillId="0" borderId="0" xfId="2" applyNumberFormat="1" applyFont="1" applyProtection="1"/>
    <xf numFmtId="0" fontId="13" fillId="0" borderId="0" xfId="2" quotePrefix="1" applyFont="1" applyBorder="1" applyAlignment="1" applyProtection="1">
      <alignment horizontal="left"/>
    </xf>
    <xf numFmtId="0" fontId="14" fillId="0" borderId="0" xfId="16133" applyFont="1" applyFill="1" applyProtection="1"/>
    <xf numFmtId="0" fontId="13" fillId="0" borderId="0" xfId="16133" applyFont="1" applyFill="1" applyProtection="1"/>
    <xf numFmtId="0" fontId="13" fillId="0" borderId="0" xfId="16133" applyFont="1" applyFill="1" applyBorder="1" applyProtection="1"/>
    <xf numFmtId="0" fontId="13" fillId="0" borderId="0" xfId="0" applyFont="1" applyBorder="1" applyAlignment="1" applyProtection="1">
      <alignment horizontal="right"/>
    </xf>
    <xf numFmtId="165" fontId="35" fillId="0" borderId="0" xfId="2" applyNumberFormat="1" applyFont="1" applyBorder="1" applyAlignment="1" applyProtection="1">
      <alignment horizontal="right"/>
    </xf>
    <xf numFmtId="0" fontId="14" fillId="0" borderId="0" xfId="0" applyFont="1" applyBorder="1" applyProtection="1"/>
    <xf numFmtId="0" fontId="14" fillId="0" borderId="0" xfId="0" applyFont="1" applyAlignment="1" applyProtection="1">
      <alignment horizontal="right"/>
    </xf>
    <xf numFmtId="0" fontId="13" fillId="0" borderId="0" xfId="0" applyFont="1" applyAlignment="1" applyProtection="1">
      <alignment horizontal="center"/>
    </xf>
    <xf numFmtId="0" fontId="13" fillId="0" borderId="0" xfId="0" applyFont="1" applyAlignment="1" applyProtection="1">
      <alignment horizontal="center" wrapText="1"/>
    </xf>
    <xf numFmtId="3" fontId="13" fillId="0" borderId="0" xfId="0" applyNumberFormat="1" applyFont="1" applyAlignment="1" applyProtection="1">
      <alignment wrapText="1"/>
      <protection locked="0"/>
    </xf>
    <xf numFmtId="0" fontId="13" fillId="0" borderId="0" xfId="0" applyFont="1" applyAlignment="1">
      <alignment wrapText="1"/>
    </xf>
    <xf numFmtId="0" fontId="14" fillId="0" borderId="0" xfId="0" applyFont="1" applyAlignment="1" applyProtection="1">
      <alignment horizontal="center"/>
    </xf>
    <xf numFmtId="0" fontId="14" fillId="0" borderId="0" xfId="0" applyFont="1" applyAlignment="1" applyProtection="1">
      <alignment horizontal="center" wrapText="1"/>
    </xf>
    <xf numFmtId="0" fontId="14" fillId="0" borderId="0" xfId="0" applyFont="1" applyAlignment="1">
      <alignment horizontal="center" wrapText="1"/>
    </xf>
    <xf numFmtId="0" fontId="14" fillId="0" borderId="0" xfId="0" applyFont="1" applyAlignment="1">
      <alignment horizontal="right" wrapText="1"/>
    </xf>
    <xf numFmtId="3" fontId="13" fillId="0" borderId="0" xfId="0" applyNumberFormat="1" applyFont="1" applyAlignment="1" applyProtection="1">
      <alignment wrapText="1"/>
    </xf>
    <xf numFmtId="0" fontId="13" fillId="0" borderId="0" xfId="0" applyFont="1" applyAlignment="1" applyProtection="1">
      <alignment wrapText="1"/>
    </xf>
    <xf numFmtId="0" fontId="13" fillId="0" borderId="0" xfId="0" applyFont="1" applyAlignment="1" applyProtection="1">
      <alignment horizontal="right" wrapText="1"/>
    </xf>
    <xf numFmtId="0" fontId="13" fillId="0" borderId="0" xfId="0" applyFont="1" applyProtection="1"/>
    <xf numFmtId="164" fontId="13" fillId="0" borderId="1" xfId="2" applyNumberFormat="1" applyFont="1" applyBorder="1" applyAlignment="1" applyProtection="1">
      <alignment horizontal="right"/>
    </xf>
    <xf numFmtId="164" fontId="27" fillId="0" borderId="0" xfId="2" applyNumberFormat="1" applyFont="1" applyAlignment="1" applyProtection="1">
      <alignment horizontal="right"/>
    </xf>
    <xf numFmtId="3" fontId="12" fillId="0" borderId="0" xfId="2" applyNumberFormat="1" applyFont="1" applyAlignment="1" applyProtection="1">
      <alignment horizontal="right"/>
    </xf>
    <xf numFmtId="3" fontId="14" fillId="0" borderId="1" xfId="2" applyNumberFormat="1" applyFont="1" applyBorder="1" applyAlignment="1" applyProtection="1"/>
    <xf numFmtId="0" fontId="13" fillId="0" borderId="9" xfId="2" applyFont="1" applyBorder="1" applyAlignment="1" applyProtection="1">
      <alignment horizontal="right"/>
    </xf>
    <xf numFmtId="0" fontId="12" fillId="0" borderId="0" xfId="0" applyFont="1" applyAlignment="1">
      <alignment horizontal="right"/>
    </xf>
    <xf numFmtId="165" fontId="61" fillId="0" borderId="0" xfId="2" applyNumberFormat="1" applyFont="1" applyBorder="1" applyAlignment="1" applyProtection="1">
      <alignment horizontal="right"/>
      <protection locked="0"/>
    </xf>
    <xf numFmtId="165" fontId="13" fillId="0" borderId="0" xfId="8" applyNumberFormat="1" applyFont="1" applyProtection="1"/>
    <xf numFmtId="0" fontId="13" fillId="0" borderId="0" xfId="0" applyFont="1" applyAlignment="1" applyProtection="1">
      <alignment horizontal="right"/>
    </xf>
    <xf numFmtId="0" fontId="13" fillId="0" borderId="0" xfId="2" applyFont="1" applyBorder="1" applyAlignment="1" applyProtection="1">
      <alignment horizontal="center"/>
    </xf>
    <xf numFmtId="0" fontId="12" fillId="0" borderId="0" xfId="19" applyFont="1" applyProtection="1"/>
    <xf numFmtId="0" fontId="12" fillId="0" borderId="1" xfId="0" applyFont="1" applyBorder="1"/>
    <xf numFmtId="0" fontId="12" fillId="0" borderId="0" xfId="3" applyFont="1" applyBorder="1" applyProtection="1"/>
    <xf numFmtId="165" fontId="13" fillId="0" borderId="1" xfId="2" applyNumberFormat="1" applyFont="1" applyBorder="1" applyAlignment="1" applyProtection="1"/>
    <xf numFmtId="0" fontId="12" fillId="0" borderId="1" xfId="0" applyFont="1" applyBorder="1" applyProtection="1"/>
    <xf numFmtId="168" fontId="13" fillId="0" borderId="1" xfId="5" applyNumberFormat="1" applyFont="1" applyFill="1" applyBorder="1" applyAlignment="1" applyProtection="1">
      <alignment horizontal="right"/>
    </xf>
    <xf numFmtId="0" fontId="12" fillId="0" borderId="0" xfId="6" applyFont="1" applyBorder="1"/>
    <xf numFmtId="164" fontId="14" fillId="0" borderId="0" xfId="2" applyNumberFormat="1" applyFont="1" applyProtection="1">
      <protection locked="0"/>
    </xf>
    <xf numFmtId="165" fontId="61" fillId="0" borderId="0" xfId="8" applyNumberFormat="1" applyFont="1" applyProtection="1"/>
    <xf numFmtId="0" fontId="61" fillId="0" borderId="0" xfId="2" applyFont="1" applyAlignment="1" applyProtection="1"/>
    <xf numFmtId="165" fontId="13" fillId="0" borderId="63" xfId="2" applyNumberFormat="1" applyFont="1" applyFill="1" applyBorder="1" applyAlignment="1" applyProtection="1">
      <alignment horizontal="right"/>
    </xf>
    <xf numFmtId="164" fontId="14" fillId="0" borderId="4" xfId="2" applyNumberFormat="1" applyFont="1" applyBorder="1" applyAlignment="1" applyProtection="1">
      <alignment horizontal="right"/>
    </xf>
    <xf numFmtId="165" fontId="14" fillId="0" borderId="63" xfId="2" applyNumberFormat="1" applyFont="1" applyFill="1" applyBorder="1" applyAlignment="1" applyProtection="1">
      <alignment horizontal="right"/>
    </xf>
    <xf numFmtId="49" fontId="13" fillId="0" borderId="0" xfId="2" applyNumberFormat="1" applyFont="1" applyBorder="1" applyAlignment="1" applyProtection="1">
      <alignment horizontal="right"/>
    </xf>
    <xf numFmtId="165" fontId="61" fillId="0" borderId="0" xfId="8" applyNumberFormat="1" applyFont="1" applyProtection="1">
      <protection locked="0"/>
    </xf>
    <xf numFmtId="0" fontId="14" fillId="0" borderId="0" xfId="2" applyFont="1"/>
    <xf numFmtId="0" fontId="20" fillId="0" borderId="0" xfId="2" applyFont="1" applyFill="1" applyProtection="1">
      <protection locked="0"/>
    </xf>
    <xf numFmtId="0" fontId="20" fillId="0" borderId="0" xfId="2" applyFont="1" applyFill="1"/>
    <xf numFmtId="0" fontId="13" fillId="0" borderId="0" xfId="2" applyFont="1" applyFill="1"/>
    <xf numFmtId="0" fontId="13" fillId="0" borderId="0" xfId="2" quotePrefix="1" applyFont="1" applyAlignment="1" applyProtection="1">
      <alignment horizontal="left"/>
      <protection locked="0"/>
    </xf>
    <xf numFmtId="165" fontId="35" fillId="0" borderId="0" xfId="0" applyNumberFormat="1" applyFont="1" applyFill="1" applyBorder="1" applyAlignment="1" applyProtection="1">
      <alignment horizontal="center"/>
      <protection locked="0"/>
    </xf>
    <xf numFmtId="165" fontId="13" fillId="0" borderId="0" xfId="0" applyNumberFormat="1" applyFont="1" applyFill="1" applyAlignment="1" applyProtection="1">
      <alignment horizontal="center"/>
      <protection locked="0"/>
    </xf>
    <xf numFmtId="38" fontId="13" fillId="0" borderId="0" xfId="16136" applyNumberFormat="1" applyFont="1" applyFill="1" applyBorder="1" applyAlignment="1" applyProtection="1">
      <alignment horizontal="left"/>
      <protection locked="0"/>
    </xf>
    <xf numFmtId="165" fontId="13" fillId="0" borderId="0" xfId="2" applyNumberFormat="1" applyFont="1" applyFill="1"/>
    <xf numFmtId="165" fontId="13" fillId="0" borderId="0" xfId="2" applyNumberFormat="1" applyFont="1" applyFill="1" applyBorder="1" applyAlignment="1" applyProtection="1">
      <alignment horizontal="center"/>
      <protection locked="0"/>
    </xf>
    <xf numFmtId="3" fontId="13" fillId="0" borderId="0" xfId="0" applyNumberFormat="1" applyFont="1"/>
    <xf numFmtId="0" fontId="13" fillId="0" borderId="0" xfId="0" quotePrefix="1" applyFont="1"/>
    <xf numFmtId="0" fontId="129" fillId="0" borderId="0" xfId="0" applyFont="1"/>
    <xf numFmtId="3" fontId="60" fillId="0" borderId="0" xfId="0" applyNumberFormat="1" applyFont="1"/>
    <xf numFmtId="3" fontId="60" fillId="0" borderId="0" xfId="0" applyNumberFormat="1" applyFont="1" applyAlignment="1">
      <alignment horizontal="center"/>
    </xf>
    <xf numFmtId="3" fontId="60" fillId="0" borderId="0" xfId="0" applyNumberFormat="1" applyFont="1" applyAlignment="1">
      <alignment horizontal="right"/>
    </xf>
    <xf numFmtId="166" fontId="13" fillId="0" borderId="0" xfId="0" applyNumberFormat="1" applyFont="1"/>
    <xf numFmtId="166" fontId="60" fillId="0" borderId="0" xfId="0" applyNumberFormat="1" applyFont="1"/>
    <xf numFmtId="166" fontId="13" fillId="0" borderId="1" xfId="0" applyNumberFormat="1" applyFont="1" applyBorder="1"/>
    <xf numFmtId="166" fontId="60" fillId="0" borderId="1" xfId="0" applyNumberFormat="1" applyFont="1" applyBorder="1"/>
    <xf numFmtId="166" fontId="60" fillId="0" borderId="64" xfId="0" applyNumberFormat="1" applyFont="1" applyBorder="1"/>
    <xf numFmtId="166" fontId="60" fillId="0" borderId="65" xfId="0" applyNumberFormat="1" applyFont="1" applyBorder="1"/>
    <xf numFmtId="0" fontId="2" fillId="0" borderId="0" xfId="0" applyFont="1"/>
    <xf numFmtId="0" fontId="133" fillId="0" borderId="0" xfId="0" applyFont="1"/>
    <xf numFmtId="1" fontId="2" fillId="0" borderId="0" xfId="0" applyNumberFormat="1" applyFont="1"/>
    <xf numFmtId="0" fontId="2" fillId="0" borderId="0" xfId="0" applyFont="1" applyFill="1"/>
    <xf numFmtId="0" fontId="2" fillId="0" borderId="0" xfId="0" applyFont="1" applyAlignment="1">
      <alignment horizontal="right"/>
    </xf>
    <xf numFmtId="1" fontId="2" fillId="0" borderId="0" xfId="0" applyNumberFormat="1" applyFont="1" applyAlignment="1">
      <alignment horizontal="right"/>
    </xf>
    <xf numFmtId="180" fontId="133" fillId="0" borderId="0" xfId="1" applyNumberFormat="1" applyFont="1" applyAlignment="1" applyProtection="1">
      <alignment horizontal="right"/>
      <protection locked="0"/>
    </xf>
    <xf numFmtId="164" fontId="2" fillId="0" borderId="0" xfId="0" applyNumberFormat="1" applyFont="1" applyAlignment="1">
      <alignment horizontal="right"/>
    </xf>
    <xf numFmtId="167" fontId="2" fillId="0" borderId="0" xfId="1" applyNumberFormat="1" applyFont="1" applyFill="1" applyAlignment="1">
      <alignment horizontal="right"/>
    </xf>
    <xf numFmtId="0" fontId="133" fillId="0" borderId="0" xfId="0" applyFont="1" applyFill="1" applyProtection="1">
      <protection locked="0"/>
    </xf>
    <xf numFmtId="0" fontId="13" fillId="0" borderId="66" xfId="0" applyFont="1" applyFill="1" applyBorder="1" applyProtection="1">
      <protection locked="0"/>
    </xf>
    <xf numFmtId="3" fontId="13" fillId="0" borderId="1" xfId="2" applyNumberFormat="1" applyFont="1" applyBorder="1" applyProtection="1">
      <protection locked="0"/>
    </xf>
    <xf numFmtId="0" fontId="13" fillId="0" borderId="0" xfId="0" applyFont="1" applyFill="1" applyBorder="1" applyProtection="1">
      <protection locked="0"/>
    </xf>
    <xf numFmtId="180" fontId="56" fillId="0" borderId="0" xfId="16138" applyNumberFormat="1" applyFont="1" applyProtection="1">
      <protection locked="0"/>
    </xf>
    <xf numFmtId="0" fontId="1" fillId="0" borderId="0" xfId="0" applyFont="1"/>
    <xf numFmtId="37" fontId="136" fillId="0" borderId="0" xfId="0" applyNumberFormat="1" applyFont="1" applyAlignment="1" applyProtection="1">
      <alignment horizontal="left" vertical="top" wrapText="1"/>
      <protection locked="0"/>
    </xf>
    <xf numFmtId="0" fontId="137" fillId="0" borderId="68" xfId="0" applyFont="1" applyBorder="1" applyAlignment="1">
      <alignment vertical="center" wrapText="1"/>
    </xf>
    <xf numFmtId="0" fontId="138" fillId="0" borderId="69" xfId="0" applyFont="1" applyBorder="1" applyAlignment="1">
      <alignment vertical="center"/>
    </xf>
    <xf numFmtId="0" fontId="138" fillId="0" borderId="70" xfId="0" applyFont="1" applyBorder="1" applyAlignment="1">
      <alignment vertical="center"/>
    </xf>
    <xf numFmtId="0" fontId="138" fillId="0" borderId="70" xfId="0" applyFont="1" applyBorder="1" applyAlignment="1">
      <alignment horizontal="left" vertical="center" indent="1"/>
    </xf>
    <xf numFmtId="0" fontId="138" fillId="0" borderId="69" xfId="0" applyFont="1" applyBorder="1" applyAlignment="1">
      <alignment horizontal="left" vertical="center" indent="1"/>
    </xf>
    <xf numFmtId="3" fontId="138" fillId="0" borderId="69" xfId="0" applyNumberFormat="1" applyFont="1" applyBorder="1" applyAlignment="1">
      <alignment horizontal="left" vertical="center" indent="1"/>
    </xf>
    <xf numFmtId="0" fontId="138" fillId="0" borderId="67" xfId="0" applyFont="1" applyBorder="1" applyAlignment="1">
      <alignment vertical="center"/>
    </xf>
    <xf numFmtId="0" fontId="138" fillId="0" borderId="68" xfId="0" applyFont="1" applyBorder="1" applyAlignment="1">
      <alignment vertical="center"/>
    </xf>
    <xf numFmtId="0" fontId="12" fillId="0" borderId="0" xfId="11" applyFont="1" applyFill="1"/>
    <xf numFmtId="0" fontId="13" fillId="0" borderId="0" xfId="3726" applyFont="1"/>
    <xf numFmtId="0" fontId="13" fillId="0" borderId="0" xfId="3726" applyFont="1" applyAlignment="1">
      <alignment horizontal="center" wrapText="1"/>
    </xf>
    <xf numFmtId="165" fontId="13" fillId="0" borderId="0" xfId="11" applyNumberFormat="1" applyFont="1" applyFill="1" applyBorder="1" applyProtection="1">
      <protection locked="0"/>
    </xf>
    <xf numFmtId="0" fontId="13" fillId="0" borderId="0" xfId="11" applyFont="1" applyFill="1" applyBorder="1"/>
    <xf numFmtId="175" fontId="13" fillId="0" borderId="0" xfId="11" applyNumberFormat="1" applyFont="1" applyFill="1" applyAlignment="1">
      <alignment horizontal="center"/>
    </xf>
    <xf numFmtId="175" fontId="13" fillId="0" borderId="0" xfId="11" applyNumberFormat="1" applyFont="1" applyFill="1" applyAlignment="1">
      <alignment horizontal="right"/>
    </xf>
    <xf numFmtId="165" fontId="13" fillId="0" borderId="0" xfId="25" applyNumberFormat="1" applyFont="1" applyFill="1" applyAlignment="1" applyProtection="1">
      <alignment horizontal="right"/>
      <protection locked="0"/>
    </xf>
    <xf numFmtId="0" fontId="52" fillId="0" borderId="0" xfId="710" quotePrefix="1" applyFont="1" applyFill="1" applyAlignment="1" applyProtection="1">
      <alignment horizontal="left"/>
      <protection locked="0"/>
    </xf>
    <xf numFmtId="165" fontId="139" fillId="0" borderId="0" xfId="0" applyNumberFormat="1" applyFont="1" applyFill="1" applyAlignment="1" applyProtection="1">
      <alignment horizontal="right"/>
      <protection locked="0"/>
    </xf>
    <xf numFmtId="165" fontId="139" fillId="0" borderId="0" xfId="0" applyNumberFormat="1" applyFont="1" applyFill="1" applyAlignment="1" applyProtection="1">
      <alignment horizontal="center"/>
      <protection locked="0"/>
    </xf>
    <xf numFmtId="165" fontId="139" fillId="0" borderId="0" xfId="0" applyNumberFormat="1" applyFont="1" applyFill="1" applyBorder="1" applyAlignment="1" applyProtection="1">
      <alignment horizontal="right"/>
      <protection locked="0"/>
    </xf>
    <xf numFmtId="0" fontId="140" fillId="0" borderId="0" xfId="0" applyFont="1"/>
    <xf numFmtId="0" fontId="52" fillId="0" borderId="0" xfId="710" applyFont="1" applyFill="1" applyAlignment="1" applyProtection="1">
      <alignment horizontal="left"/>
      <protection locked="0"/>
    </xf>
    <xf numFmtId="0" fontId="13" fillId="0" borderId="0" xfId="0" applyFont="1" applyAlignment="1">
      <alignment horizontal="left" vertical="top"/>
    </xf>
    <xf numFmtId="165" fontId="14" fillId="0" borderId="0" xfId="2" applyNumberFormat="1" applyFont="1" applyBorder="1" applyAlignment="1" applyProtection="1">
      <alignment horizontal="right" vertical="top" wrapText="1"/>
      <protection locked="0"/>
    </xf>
    <xf numFmtId="165" fontId="14" fillId="0" borderId="0" xfId="2" applyNumberFormat="1" applyFont="1" applyBorder="1" applyAlignment="1">
      <alignment horizontal="right" vertical="top" wrapText="1"/>
    </xf>
    <xf numFmtId="0" fontId="13" fillId="0" borderId="0" xfId="0" applyFont="1" applyBorder="1" applyAlignment="1">
      <alignment vertical="top"/>
    </xf>
    <xf numFmtId="3" fontId="13" fillId="0" borderId="0" xfId="0" applyNumberFormat="1" applyFont="1" applyAlignment="1">
      <alignment horizontal="right" vertical="top"/>
    </xf>
    <xf numFmtId="38" fontId="13" fillId="0" borderId="0" xfId="16136" applyNumberFormat="1" applyFont="1" applyBorder="1" applyAlignment="1" applyProtection="1">
      <alignment horizontal="left" vertical="top"/>
      <protection locked="0"/>
    </xf>
    <xf numFmtId="165" fontId="56" fillId="0" borderId="0" xfId="2" applyNumberFormat="1" applyFont="1" applyFill="1" applyAlignment="1" applyProtection="1">
      <alignment horizontal="center"/>
      <protection locked="0"/>
    </xf>
    <xf numFmtId="165" fontId="56" fillId="0" borderId="0" xfId="2" applyNumberFormat="1" applyFont="1" applyFill="1" applyProtection="1">
      <protection locked="0"/>
    </xf>
    <xf numFmtId="0" fontId="54" fillId="0" borderId="0" xfId="0" applyFont="1" applyFill="1"/>
    <xf numFmtId="0" fontId="13" fillId="0" borderId="0" xfId="0" applyFont="1" applyFill="1" applyAlignment="1">
      <alignment vertical="top"/>
    </xf>
    <xf numFmtId="0" fontId="13" fillId="0" borderId="0" xfId="0" applyFont="1" applyAlignment="1">
      <alignment vertical="top"/>
    </xf>
    <xf numFmtId="165" fontId="13" fillId="0" borderId="0" xfId="0" applyNumberFormat="1" applyFont="1" applyAlignment="1" applyProtection="1">
      <alignment vertical="top"/>
      <protection locked="0"/>
    </xf>
    <xf numFmtId="0" fontId="13" fillId="0" borderId="0" xfId="0" applyFont="1" applyFill="1" applyAlignment="1" applyProtection="1">
      <alignment horizontal="left"/>
      <protection locked="0"/>
    </xf>
    <xf numFmtId="165" fontId="13" fillId="0" borderId="0" xfId="2" applyNumberFormat="1" applyFont="1" applyAlignment="1" applyProtection="1">
      <alignment horizontal="center"/>
      <protection locked="0"/>
    </xf>
    <xf numFmtId="165" fontId="61" fillId="0" borderId="0" xfId="2" applyNumberFormat="1" applyFont="1" applyFill="1" applyAlignment="1" applyProtection="1">
      <alignment horizontal="right"/>
      <protection locked="0"/>
    </xf>
    <xf numFmtId="3" fontId="21" fillId="0" borderId="1" xfId="2" applyNumberFormat="1" applyFont="1" applyBorder="1" applyAlignment="1" applyProtection="1">
      <alignment horizontal="right"/>
      <protection locked="0"/>
    </xf>
    <xf numFmtId="3" fontId="58" fillId="0" borderId="0" xfId="2" applyNumberFormat="1" applyFont="1" applyAlignment="1" applyProtection="1">
      <alignment horizontal="right"/>
    </xf>
    <xf numFmtId="3" fontId="14" fillId="0" borderId="0" xfId="2" applyNumberFormat="1" applyFont="1" applyAlignment="1" applyProtection="1">
      <protection locked="0"/>
    </xf>
    <xf numFmtId="3" fontId="21" fillId="0" borderId="0" xfId="2" applyNumberFormat="1" applyFont="1" applyAlignment="1" applyProtection="1">
      <protection locked="0"/>
    </xf>
    <xf numFmtId="3" fontId="21" fillId="0" borderId="1" xfId="2" applyNumberFormat="1" applyFont="1" applyBorder="1" applyAlignment="1" applyProtection="1">
      <protection locked="0"/>
    </xf>
    <xf numFmtId="166" fontId="13" fillId="0" borderId="0" xfId="2" applyNumberFormat="1" applyFont="1" applyAlignment="1" applyProtection="1"/>
    <xf numFmtId="164" fontId="13" fillId="0" borderId="1" xfId="2" applyNumberFormat="1" applyFont="1" applyBorder="1" applyAlignment="1" applyProtection="1"/>
    <xf numFmtId="164" fontId="13" fillId="0" borderId="27" xfId="2" applyNumberFormat="1" applyFont="1" applyBorder="1" applyAlignment="1" applyProtection="1">
      <alignment horizontal="right"/>
    </xf>
    <xf numFmtId="0" fontId="142" fillId="0" borderId="0" xfId="0" applyFont="1"/>
    <xf numFmtId="0" fontId="17" fillId="0" borderId="1" xfId="2" applyFont="1" applyFill="1" applyBorder="1" applyProtection="1"/>
    <xf numFmtId="0" fontId="15" fillId="0" borderId="1" xfId="2" applyFont="1" applyFill="1" applyBorder="1"/>
    <xf numFmtId="165" fontId="15" fillId="0" borderId="0" xfId="2" applyNumberFormat="1" applyFont="1" applyFill="1" applyBorder="1" applyAlignment="1" applyProtection="1">
      <alignment horizontal="left"/>
    </xf>
    <xf numFmtId="0" fontId="13" fillId="0" borderId="0" xfId="0" applyFont="1" applyFill="1"/>
    <xf numFmtId="165" fontId="13" fillId="0" borderId="0" xfId="2" applyNumberFormat="1" applyFont="1" applyFill="1" applyBorder="1" applyAlignment="1" applyProtection="1">
      <alignment horizontal="right"/>
      <protection locked="0"/>
    </xf>
    <xf numFmtId="0" fontId="56" fillId="0" borderId="0" xfId="0" applyFont="1" applyFill="1"/>
    <xf numFmtId="0" fontId="56" fillId="0" borderId="0" xfId="2" applyFont="1" applyFill="1" applyAlignment="1" applyProtection="1">
      <alignment horizontal="right"/>
      <protection locked="0"/>
    </xf>
    <xf numFmtId="165" fontId="56" fillId="0" borderId="0" xfId="2" applyNumberFormat="1" applyFont="1" applyFill="1"/>
    <xf numFmtId="0" fontId="128" fillId="0" borderId="0" xfId="2" applyFont="1" applyFill="1"/>
    <xf numFmtId="0" fontId="96" fillId="0" borderId="0" xfId="2" applyFont="1" applyFill="1"/>
    <xf numFmtId="0" fontId="15" fillId="0" borderId="0" xfId="2" applyFont="1" applyFill="1"/>
    <xf numFmtId="0" fontId="13" fillId="0" borderId="0" xfId="0" applyFont="1" applyFill="1" applyAlignment="1">
      <alignment horizontal="center"/>
    </xf>
    <xf numFmtId="0" fontId="13" fillId="0" borderId="0" xfId="0" quotePrefix="1" applyFont="1" applyFill="1" applyAlignment="1" applyProtection="1">
      <alignment horizontal="left"/>
      <protection locked="0"/>
    </xf>
    <xf numFmtId="165" fontId="13" fillId="0" borderId="0" xfId="0" applyNumberFormat="1" applyFont="1" applyFill="1" applyBorder="1" applyProtection="1">
      <protection locked="0"/>
    </xf>
    <xf numFmtId="165" fontId="13" fillId="0" borderId="0" xfId="0" applyNumberFormat="1" applyFont="1" applyFill="1" applyProtection="1">
      <protection locked="0"/>
    </xf>
    <xf numFmtId="165" fontId="35" fillId="0" borderId="0" xfId="0" applyNumberFormat="1" applyFont="1" applyFill="1" applyAlignment="1" applyProtection="1">
      <alignment horizontal="right"/>
      <protection locked="0"/>
    </xf>
    <xf numFmtId="165" fontId="35" fillId="0" borderId="0" xfId="0" applyNumberFormat="1" applyFont="1" applyFill="1" applyBorder="1" applyAlignment="1" applyProtection="1">
      <alignment horizontal="right"/>
      <protection locked="0"/>
    </xf>
    <xf numFmtId="165" fontId="13" fillId="0" borderId="0" xfId="0" quotePrefix="1" applyNumberFormat="1" applyFont="1" applyFill="1" applyAlignment="1" applyProtection="1">
      <alignment horizontal="center"/>
      <protection locked="0"/>
    </xf>
    <xf numFmtId="0" fontId="13" fillId="0" borderId="0" xfId="710" applyFont="1" applyFill="1" applyBorder="1" applyProtection="1">
      <protection locked="0"/>
    </xf>
    <xf numFmtId="0" fontId="14" fillId="0" borderId="0" xfId="710" applyFont="1" applyFill="1" applyBorder="1" applyAlignment="1" applyProtection="1">
      <alignment horizontal="left"/>
      <protection locked="0"/>
    </xf>
    <xf numFmtId="165" fontId="13" fillId="0" borderId="0" xfId="710" applyNumberFormat="1" applyFont="1" applyFill="1"/>
    <xf numFmtId="165" fontId="14" fillId="0" borderId="0" xfId="710" applyNumberFormat="1" applyFont="1" applyFill="1" applyProtection="1">
      <protection locked="0"/>
    </xf>
    <xf numFmtId="165" fontId="13" fillId="0" borderId="0" xfId="0" quotePrefix="1" applyNumberFormat="1" applyFont="1" applyFill="1" applyBorder="1" applyAlignment="1" applyProtection="1">
      <alignment horizontal="right"/>
      <protection locked="0"/>
    </xf>
    <xf numFmtId="165" fontId="13" fillId="0" borderId="0" xfId="710" applyNumberFormat="1" applyFont="1" applyFill="1" applyProtection="1">
      <protection locked="0"/>
    </xf>
    <xf numFmtId="38" fontId="14" fillId="0" borderId="0" xfId="16136" applyNumberFormat="1" applyFont="1" applyFill="1" applyBorder="1" applyAlignment="1" applyProtection="1">
      <alignment horizontal="left"/>
      <protection locked="0"/>
    </xf>
    <xf numFmtId="165" fontId="16" fillId="0" borderId="0" xfId="2" applyNumberFormat="1" applyFont="1" applyFill="1" applyBorder="1" applyProtection="1">
      <protection locked="0"/>
    </xf>
    <xf numFmtId="165" fontId="21" fillId="0" borderId="0" xfId="2" applyNumberFormat="1" applyFont="1" applyFill="1" applyBorder="1" applyProtection="1">
      <protection locked="0"/>
    </xf>
    <xf numFmtId="165" fontId="21" fillId="0" borderId="0" xfId="2" applyNumberFormat="1" applyFont="1" applyFill="1" applyBorder="1" applyAlignment="1" applyProtection="1">
      <alignment horizontal="center"/>
      <protection locked="0"/>
    </xf>
    <xf numFmtId="165" fontId="16" fillId="0" borderId="0" xfId="2" applyNumberFormat="1" applyFont="1" applyFill="1" applyProtection="1">
      <protection locked="0"/>
    </xf>
    <xf numFmtId="165" fontId="52" fillId="0" borderId="0" xfId="0" applyNumberFormat="1" applyFont="1" applyFill="1" applyBorder="1" applyProtection="1">
      <protection locked="0"/>
    </xf>
    <xf numFmtId="165" fontId="52" fillId="0" borderId="0" xfId="0" applyNumberFormat="1" applyFont="1" applyFill="1" applyProtection="1">
      <protection locked="0"/>
    </xf>
    <xf numFmtId="0" fontId="140" fillId="0" borderId="0" xfId="0" applyFont="1" applyFill="1"/>
    <xf numFmtId="0" fontId="13" fillId="0" borderId="0" xfId="710" applyFont="1" applyFill="1" applyProtection="1">
      <protection locked="0"/>
    </xf>
    <xf numFmtId="165" fontId="55" fillId="0" borderId="0" xfId="710" applyNumberFormat="1" applyFont="1" applyFill="1" applyBorder="1" applyProtection="1">
      <protection locked="0"/>
    </xf>
    <xf numFmtId="165" fontId="55" fillId="0" borderId="0" xfId="710" applyNumberFormat="1" applyFont="1" applyFill="1" applyProtection="1">
      <protection locked="0"/>
    </xf>
    <xf numFmtId="165" fontId="55" fillId="0" borderId="0" xfId="11" applyNumberFormat="1" applyFont="1" applyFill="1" applyBorder="1" applyProtection="1">
      <protection locked="0"/>
    </xf>
    <xf numFmtId="165" fontId="55" fillId="0" borderId="0" xfId="11" applyNumberFormat="1" applyFont="1" applyFill="1" applyProtection="1">
      <protection locked="0"/>
    </xf>
    <xf numFmtId="0" fontId="54" fillId="0" borderId="0" xfId="11" applyFont="1" applyFill="1"/>
    <xf numFmtId="0" fontId="55" fillId="0" borderId="0" xfId="25" applyFont="1" applyFill="1" applyBorder="1" applyProtection="1">
      <protection locked="0"/>
    </xf>
    <xf numFmtId="165" fontId="55" fillId="0" borderId="0" xfId="25" applyNumberFormat="1" applyFont="1" applyFill="1" applyBorder="1" applyProtection="1">
      <protection locked="0"/>
    </xf>
    <xf numFmtId="165" fontId="55" fillId="0" borderId="0" xfId="25" applyNumberFormat="1" applyFont="1" applyFill="1"/>
    <xf numFmtId="165" fontId="55" fillId="0" borderId="0" xfId="25" applyNumberFormat="1" applyFont="1" applyFill="1" applyBorder="1" applyAlignment="1" applyProtection="1">
      <alignment horizontal="center"/>
      <protection locked="0"/>
    </xf>
    <xf numFmtId="165" fontId="55" fillId="0" borderId="0" xfId="25" applyNumberFormat="1" applyFont="1" applyFill="1" applyProtection="1">
      <protection locked="0"/>
    </xf>
    <xf numFmtId="165" fontId="13" fillId="0" borderId="0" xfId="710" applyNumberFormat="1" applyFont="1" applyFill="1" applyBorder="1" applyAlignment="1" applyProtection="1">
      <alignment horizontal="left"/>
      <protection locked="0"/>
    </xf>
    <xf numFmtId="165" fontId="13" fillId="0" borderId="0" xfId="710" applyNumberFormat="1" applyFont="1" applyFill="1" applyBorder="1" applyProtection="1">
      <protection locked="0"/>
    </xf>
    <xf numFmtId="165" fontId="13" fillId="0" borderId="0" xfId="710" applyNumberFormat="1" applyFont="1" applyFill="1" applyBorder="1" applyAlignment="1" applyProtection="1">
      <alignment horizontal="center"/>
      <protection locked="0"/>
    </xf>
    <xf numFmtId="165" fontId="13" fillId="0" borderId="0" xfId="25" applyNumberFormat="1" applyFont="1" applyFill="1" applyBorder="1" applyProtection="1">
      <protection locked="0"/>
    </xf>
    <xf numFmtId="0" fontId="11" fillId="0" borderId="0" xfId="11" applyFill="1"/>
    <xf numFmtId="165" fontId="13" fillId="0" borderId="0" xfId="25" applyNumberFormat="1" applyFont="1" applyFill="1" applyProtection="1">
      <protection locked="0"/>
    </xf>
    <xf numFmtId="0" fontId="13" fillId="0" borderId="0" xfId="11" applyFont="1" applyFill="1"/>
    <xf numFmtId="0" fontId="13" fillId="0" borderId="0" xfId="11" applyFont="1" applyFill="1" applyBorder="1" applyProtection="1">
      <protection locked="0"/>
    </xf>
    <xf numFmtId="165" fontId="13" fillId="0" borderId="0" xfId="11" applyNumberFormat="1" applyFont="1" applyFill="1" applyProtection="1">
      <protection locked="0"/>
    </xf>
    <xf numFmtId="0" fontId="12" fillId="0" borderId="0" xfId="11" applyFont="1" applyFill="1" applyBorder="1"/>
    <xf numFmtId="165" fontId="35" fillId="0" borderId="0" xfId="11" applyNumberFormat="1" applyFont="1" applyFill="1" applyBorder="1" applyAlignment="1" applyProtection="1">
      <alignment horizontal="center"/>
      <protection locked="0"/>
    </xf>
    <xf numFmtId="165" fontId="35" fillId="0" borderId="0" xfId="11" applyNumberFormat="1" applyFont="1" applyFill="1" applyAlignment="1" applyProtection="1">
      <alignment horizontal="center"/>
      <protection locked="0"/>
    </xf>
    <xf numFmtId="0" fontId="12" fillId="0" borderId="0" xfId="11" applyFont="1" applyFill="1" applyAlignment="1">
      <alignment horizontal="center"/>
    </xf>
    <xf numFmtId="165" fontId="13" fillId="0" borderId="0" xfId="11" applyNumberFormat="1" applyFont="1" applyFill="1" applyBorder="1" applyAlignment="1" applyProtection="1">
      <alignment horizontal="center"/>
      <protection locked="0"/>
    </xf>
    <xf numFmtId="0" fontId="13" fillId="0" borderId="0" xfId="11" applyFont="1" applyFill="1" applyBorder="1" applyAlignment="1" applyProtection="1">
      <alignment horizontal="left"/>
      <protection locked="0"/>
    </xf>
    <xf numFmtId="165" fontId="35" fillId="0" borderId="0" xfId="11" quotePrefix="1" applyNumberFormat="1" applyFont="1" applyFill="1" applyBorder="1" applyAlignment="1" applyProtection="1">
      <alignment horizontal="center"/>
      <protection locked="0"/>
    </xf>
    <xf numFmtId="165" fontId="35" fillId="0" borderId="0" xfId="11" quotePrefix="1" applyNumberFormat="1" applyFont="1" applyFill="1" applyBorder="1" applyAlignment="1" applyProtection="1">
      <alignment horizontal="right"/>
      <protection locked="0"/>
    </xf>
    <xf numFmtId="0" fontId="12" fillId="0" borderId="0" xfId="11" applyFont="1" applyFill="1" applyAlignment="1">
      <alignment horizontal="right"/>
    </xf>
    <xf numFmtId="165" fontId="13" fillId="0" borderId="0" xfId="11" applyNumberFormat="1" applyFont="1" applyFill="1" applyBorder="1" applyAlignment="1" applyProtection="1">
      <alignment horizontal="right"/>
      <protection locked="0"/>
    </xf>
    <xf numFmtId="165" fontId="13" fillId="0" borderId="0" xfId="25" applyNumberFormat="1" applyFont="1" applyFill="1" applyBorder="1" applyAlignment="1" applyProtection="1">
      <alignment horizontal="right"/>
      <protection locked="0"/>
    </xf>
    <xf numFmtId="175" fontId="13" fillId="0" borderId="0" xfId="11" applyNumberFormat="1" applyFont="1" applyFill="1" applyBorder="1" applyAlignment="1" applyProtection="1">
      <alignment horizontal="right"/>
      <protection locked="0"/>
    </xf>
    <xf numFmtId="165" fontId="13" fillId="0" borderId="0" xfId="25" applyNumberFormat="1" applyFont="1" applyFill="1" applyAlignment="1" applyProtection="1">
      <alignment horizontal="center"/>
      <protection locked="0"/>
    </xf>
    <xf numFmtId="166" fontId="60" fillId="0" borderId="0" xfId="0" applyNumberFormat="1" applyFont="1" applyFill="1"/>
    <xf numFmtId="0" fontId="0" fillId="0" borderId="0" xfId="0" applyFill="1" applyBorder="1"/>
    <xf numFmtId="166" fontId="60" fillId="0" borderId="65" xfId="0" applyNumberFormat="1" applyFont="1" applyFill="1" applyBorder="1"/>
    <xf numFmtId="0" fontId="14" fillId="0" borderId="0" xfId="2" applyFont="1" applyAlignment="1">
      <alignment vertical="top"/>
    </xf>
    <xf numFmtId="0" fontId="56" fillId="0" borderId="0" xfId="0" applyFont="1" applyAlignment="1">
      <alignment vertical="top"/>
    </xf>
    <xf numFmtId="0" fontId="0" fillId="0" borderId="0" xfId="0" applyAlignment="1">
      <alignment vertical="top"/>
    </xf>
    <xf numFmtId="0" fontId="13" fillId="0" borderId="0" xfId="2" applyFont="1" applyAlignment="1">
      <alignment vertical="top"/>
    </xf>
    <xf numFmtId="165" fontId="56" fillId="0" borderId="0" xfId="2" applyNumberFormat="1" applyFont="1" applyAlignment="1">
      <alignment vertical="top"/>
    </xf>
    <xf numFmtId="0" fontId="128" fillId="0" borderId="0" xfId="2" applyFont="1" applyAlignment="1">
      <alignment vertical="top"/>
    </xf>
    <xf numFmtId="165" fontId="56" fillId="0" borderId="0" xfId="0" applyNumberFormat="1" applyFont="1" applyBorder="1" applyAlignment="1" applyProtection="1">
      <alignment vertical="top"/>
      <protection locked="0"/>
    </xf>
    <xf numFmtId="165" fontId="56" fillId="0" borderId="0" xfId="0" applyNumberFormat="1" applyFont="1" applyAlignment="1" applyProtection="1">
      <alignment vertical="top"/>
      <protection locked="0"/>
    </xf>
    <xf numFmtId="165" fontId="141" fillId="0" borderId="0" xfId="0" applyNumberFormat="1" applyFont="1" applyAlignment="1" applyProtection="1">
      <alignment horizontal="right" vertical="top"/>
      <protection locked="0"/>
    </xf>
    <xf numFmtId="165" fontId="141" fillId="0" borderId="0" xfId="0" applyNumberFormat="1" applyFont="1" applyBorder="1" applyAlignment="1" applyProtection="1">
      <alignment horizontal="right" vertical="top"/>
      <protection locked="0"/>
    </xf>
    <xf numFmtId="165" fontId="56" fillId="0" borderId="0" xfId="0" applyNumberFormat="1" applyFont="1" applyBorder="1" applyAlignment="1" applyProtection="1">
      <alignment horizontal="center" vertical="top"/>
      <protection locked="0"/>
    </xf>
    <xf numFmtId="165" fontId="56" fillId="0" borderId="0" xfId="0" applyNumberFormat="1" applyFont="1" applyFill="1" applyAlignment="1" applyProtection="1">
      <alignment horizontal="center" vertical="top"/>
      <protection locked="0"/>
    </xf>
    <xf numFmtId="0" fontId="13" fillId="0" borderId="0" xfId="0" applyFont="1" applyAlignment="1" applyProtection="1">
      <alignment horizontal="left" vertical="top"/>
      <protection locked="0"/>
    </xf>
    <xf numFmtId="165" fontId="56" fillId="0" borderId="0" xfId="0" applyNumberFormat="1" applyFont="1" applyAlignment="1" applyProtection="1">
      <alignment horizontal="right" vertical="top"/>
      <protection locked="0"/>
    </xf>
    <xf numFmtId="165" fontId="56" fillId="0" borderId="0" xfId="0" applyNumberFormat="1" applyFont="1" applyAlignment="1" applyProtection="1">
      <alignment horizontal="center" vertical="top"/>
      <protection locked="0"/>
    </xf>
    <xf numFmtId="165" fontId="56" fillId="0" borderId="0" xfId="0" quotePrefix="1" applyNumberFormat="1" applyFont="1" applyBorder="1" applyAlignment="1" applyProtection="1">
      <alignment horizontal="right" vertical="top"/>
      <protection locked="0"/>
    </xf>
    <xf numFmtId="165" fontId="56" fillId="0" borderId="0" xfId="2" applyNumberFormat="1" applyFont="1" applyBorder="1" applyAlignment="1" applyProtection="1">
      <alignment vertical="top"/>
      <protection locked="0"/>
    </xf>
    <xf numFmtId="165" fontId="61" fillId="0" borderId="0" xfId="2" applyNumberFormat="1" applyFont="1" applyBorder="1" applyAlignment="1" applyProtection="1">
      <alignment vertical="top"/>
      <protection locked="0"/>
    </xf>
    <xf numFmtId="165" fontId="61" fillId="0" borderId="0" xfId="2" applyNumberFormat="1" applyFont="1" applyBorder="1" applyAlignment="1" applyProtection="1">
      <alignment horizontal="center" vertical="top"/>
      <protection locked="0"/>
    </xf>
    <xf numFmtId="165" fontId="56" fillId="0" borderId="0" xfId="2" applyNumberFormat="1" applyFont="1" applyBorder="1" applyAlignment="1" applyProtection="1">
      <alignment horizontal="center" vertical="top"/>
      <protection locked="0"/>
    </xf>
    <xf numFmtId="38" fontId="14" fillId="0" borderId="0" xfId="16136" applyNumberFormat="1" applyFont="1" applyBorder="1" applyAlignment="1" applyProtection="1">
      <alignment horizontal="left" vertical="top"/>
      <protection locked="0"/>
    </xf>
    <xf numFmtId="165" fontId="16" fillId="0" borderId="0" xfId="2" applyNumberFormat="1" applyFont="1" applyBorder="1" applyAlignment="1" applyProtection="1">
      <alignment vertical="top"/>
      <protection locked="0"/>
    </xf>
    <xf numFmtId="165" fontId="56" fillId="0" borderId="0" xfId="2" applyNumberFormat="1" applyFont="1" applyAlignment="1" applyProtection="1">
      <alignment vertical="top"/>
      <protection locked="0"/>
    </xf>
    <xf numFmtId="165" fontId="16" fillId="0" borderId="0" xfId="2" applyNumberFormat="1" applyFont="1" applyBorder="1" applyAlignment="1" applyProtection="1">
      <alignment horizontal="right" vertical="top"/>
      <protection locked="0"/>
    </xf>
    <xf numFmtId="165" fontId="13" fillId="0" borderId="0" xfId="2" applyNumberFormat="1" applyFont="1" applyBorder="1" applyAlignment="1">
      <alignment horizontal="right" vertical="top"/>
    </xf>
    <xf numFmtId="165" fontId="21" fillId="0" borderId="0" xfId="2" applyNumberFormat="1" applyFont="1" applyBorder="1" applyAlignment="1" applyProtection="1">
      <alignment horizontal="right" vertical="top"/>
      <protection locked="0"/>
    </xf>
    <xf numFmtId="165" fontId="13" fillId="0" borderId="0" xfId="2" applyNumberFormat="1" applyFont="1" applyBorder="1" applyAlignment="1" applyProtection="1">
      <alignment horizontal="right" vertical="top"/>
      <protection locked="0"/>
    </xf>
    <xf numFmtId="0" fontId="0" fillId="0" borderId="0" xfId="0" applyAlignment="1">
      <alignment horizontal="right" vertical="top"/>
    </xf>
    <xf numFmtId="165" fontId="61" fillId="0" borderId="0" xfId="0" applyNumberFormat="1" applyFont="1" applyFill="1" applyBorder="1" applyAlignment="1" applyProtection="1">
      <alignment vertical="top"/>
      <protection locked="0"/>
    </xf>
    <xf numFmtId="165" fontId="56" fillId="0" borderId="0" xfId="0" applyNumberFormat="1" applyFont="1" applyFill="1" applyBorder="1" applyAlignment="1" applyProtection="1">
      <alignment horizontal="center" vertical="top"/>
      <protection locked="0"/>
    </xf>
    <xf numFmtId="0" fontId="0" fillId="0" borderId="0" xfId="0" applyFill="1" applyAlignment="1">
      <alignment vertical="top"/>
    </xf>
    <xf numFmtId="165" fontId="56" fillId="0" borderId="0" xfId="0" applyNumberFormat="1" applyFont="1" applyFill="1" applyBorder="1" applyAlignment="1" applyProtection="1">
      <alignment vertical="top"/>
      <protection locked="0"/>
    </xf>
    <xf numFmtId="165" fontId="13" fillId="0" borderId="0" xfId="2" applyNumberFormat="1" applyFont="1" applyFill="1" applyBorder="1" applyAlignment="1" applyProtection="1">
      <alignment horizontal="right" vertical="top"/>
      <protection locked="0"/>
    </xf>
    <xf numFmtId="165" fontId="14" fillId="0" borderId="0" xfId="2" applyNumberFormat="1" applyFont="1" applyBorder="1" applyAlignment="1" applyProtection="1">
      <alignment horizontal="right" vertical="top"/>
      <protection locked="0"/>
    </xf>
    <xf numFmtId="165" fontId="56" fillId="0" borderId="0" xfId="2" applyNumberFormat="1" applyFont="1" applyFill="1" applyAlignment="1" applyProtection="1">
      <alignment horizontal="center" vertical="top"/>
      <protection locked="0"/>
    </xf>
    <xf numFmtId="0" fontId="13" fillId="0" borderId="0" xfId="2" applyFont="1" applyAlignment="1" applyProtection="1">
      <alignment vertical="top"/>
      <protection locked="0"/>
    </xf>
    <xf numFmtId="165" fontId="56" fillId="0" borderId="0" xfId="0" applyNumberFormat="1" applyFont="1" applyFill="1" applyBorder="1" applyAlignment="1" applyProtection="1">
      <alignment horizontal="right" vertical="top"/>
      <protection locked="0"/>
    </xf>
    <xf numFmtId="0" fontId="54" fillId="0" borderId="0" xfId="0" applyFont="1" applyFill="1" applyBorder="1" applyAlignment="1">
      <alignment vertical="top"/>
    </xf>
    <xf numFmtId="0" fontId="14" fillId="0" borderId="0" xfId="2" applyFont="1" applyAlignment="1" applyProtection="1">
      <alignment vertical="top"/>
      <protection locked="0"/>
    </xf>
    <xf numFmtId="165" fontId="56" fillId="0" borderId="0" xfId="2" applyNumberFormat="1" applyFont="1" applyFill="1" applyAlignment="1" applyProtection="1">
      <alignment vertical="top"/>
      <protection locked="0"/>
    </xf>
    <xf numFmtId="0" fontId="12" fillId="0" borderId="0" xfId="0" applyFont="1" applyFill="1" applyAlignment="1">
      <alignment vertical="top"/>
    </xf>
    <xf numFmtId="0" fontId="133" fillId="0" borderId="0" xfId="0" applyFont="1" applyFill="1" applyAlignment="1">
      <alignment vertical="top"/>
    </xf>
    <xf numFmtId="165" fontId="56" fillId="0" borderId="0" xfId="2" applyNumberFormat="1" applyFont="1" applyFill="1" applyBorder="1" applyAlignment="1" applyProtection="1">
      <alignment vertical="top"/>
      <protection locked="0"/>
    </xf>
    <xf numFmtId="165" fontId="56" fillId="0" borderId="0" xfId="2" applyNumberFormat="1" applyFont="1" applyFill="1" applyBorder="1" applyAlignment="1" applyProtection="1">
      <alignment horizontal="center" vertical="top"/>
      <protection locked="0"/>
    </xf>
    <xf numFmtId="0" fontId="54" fillId="0" borderId="0" xfId="0" applyFont="1" applyFill="1" applyAlignment="1">
      <alignment vertical="top"/>
    </xf>
    <xf numFmtId="0" fontId="0" fillId="60" borderId="0" xfId="0" applyFill="1" applyBorder="1" applyAlignment="1">
      <alignment vertical="top"/>
    </xf>
    <xf numFmtId="0" fontId="13" fillId="0" borderId="0" xfId="0" applyFont="1" applyFill="1" applyAlignment="1" applyProtection="1">
      <alignment horizontal="left" vertical="top"/>
      <protection locked="0"/>
    </xf>
    <xf numFmtId="0" fontId="14" fillId="0" borderId="0" xfId="2" applyFont="1" applyFill="1" applyAlignment="1" applyProtection="1">
      <alignment vertical="top"/>
      <protection locked="0"/>
    </xf>
    <xf numFmtId="165" fontId="13" fillId="0" borderId="0" xfId="2" applyNumberFormat="1" applyFont="1" applyFill="1" applyBorder="1" applyAlignment="1" applyProtection="1">
      <alignment vertical="top"/>
      <protection locked="0"/>
    </xf>
    <xf numFmtId="165" fontId="13" fillId="0" borderId="0" xfId="2" applyNumberFormat="1" applyFont="1" applyBorder="1" applyAlignment="1" applyProtection="1">
      <alignment vertical="top"/>
      <protection locked="0"/>
    </xf>
    <xf numFmtId="165" fontId="16" fillId="0" borderId="0" xfId="2" applyNumberFormat="1" applyFont="1" applyAlignment="1" applyProtection="1">
      <alignment vertical="top"/>
      <protection locked="0"/>
    </xf>
    <xf numFmtId="165" fontId="56" fillId="0" borderId="0" xfId="2" applyNumberFormat="1" applyFont="1" applyAlignment="1" applyProtection="1">
      <alignment horizontal="center" vertical="top"/>
      <protection locked="0"/>
    </xf>
    <xf numFmtId="0" fontId="54" fillId="0" borderId="0" xfId="0" applyFont="1" applyAlignment="1">
      <alignment vertical="top"/>
    </xf>
    <xf numFmtId="0" fontId="0" fillId="0" borderId="0" xfId="0" applyBorder="1" applyAlignment="1">
      <alignment vertical="top"/>
    </xf>
    <xf numFmtId="165" fontId="13" fillId="0" borderId="0" xfId="2" applyNumberFormat="1" applyFont="1" applyBorder="1" applyAlignment="1" applyProtection="1">
      <alignment horizontal="center" vertical="top"/>
      <protection locked="0"/>
    </xf>
    <xf numFmtId="165" fontId="13" fillId="0" borderId="0" xfId="2" applyNumberFormat="1" applyFont="1" applyAlignment="1" applyProtection="1">
      <alignment vertical="top"/>
      <protection locked="0"/>
    </xf>
    <xf numFmtId="165" fontId="13" fillId="0" borderId="0" xfId="2" applyNumberFormat="1" applyFont="1" applyAlignment="1" applyProtection="1">
      <alignment horizontal="center" vertical="top"/>
      <protection locked="0"/>
    </xf>
    <xf numFmtId="0" fontId="135" fillId="0" borderId="3" xfId="2" applyFont="1" applyFill="1" applyBorder="1" applyAlignment="1" applyProtection="1">
      <alignment horizontal="left"/>
      <protection locked="0"/>
    </xf>
    <xf numFmtId="0" fontId="12" fillId="0" borderId="4" xfId="2" applyFont="1" applyFill="1" applyBorder="1" applyAlignment="1" applyProtection="1">
      <protection locked="0"/>
    </xf>
    <xf numFmtId="0" fontId="12" fillId="0" borderId="5" xfId="2" applyFont="1" applyFill="1" applyBorder="1" applyAlignment="1" applyProtection="1">
      <protection locked="0"/>
    </xf>
    <xf numFmtId="164" fontId="13" fillId="0" borderId="0" xfId="2" applyNumberFormat="1" applyFont="1" applyAlignment="1" applyProtection="1">
      <alignment horizontal="left" wrapText="1"/>
    </xf>
    <xf numFmtId="0" fontId="34" fillId="0" borderId="0" xfId="2" applyFont="1" applyAlignment="1" applyProtection="1">
      <alignment horizontal="center" wrapText="1"/>
    </xf>
    <xf numFmtId="0" fontId="17" fillId="0" borderId="0" xfId="3" applyFont="1" applyAlignment="1" applyProtection="1">
      <alignment horizontal="center" vertical="center" wrapText="1"/>
    </xf>
    <xf numFmtId="164" fontId="14" fillId="0" borderId="0" xfId="2" applyNumberFormat="1" applyFont="1" applyBorder="1" applyAlignment="1" applyProtection="1">
      <alignment horizontal="center"/>
    </xf>
    <xf numFmtId="0" fontId="13" fillId="0" borderId="0" xfId="2" applyFont="1" applyAlignment="1" applyProtection="1">
      <alignment horizontal="center"/>
    </xf>
    <xf numFmtId="0" fontId="14" fillId="0" borderId="0" xfId="2" applyFont="1" applyBorder="1" applyAlignment="1" applyProtection="1">
      <alignment horizontal="center"/>
    </xf>
    <xf numFmtId="164" fontId="14" fillId="0" borderId="1" xfId="2" applyNumberFormat="1" applyFont="1" applyBorder="1" applyAlignment="1" applyProtection="1">
      <alignment horizontal="center"/>
    </xf>
    <xf numFmtId="0" fontId="13" fillId="0" borderId="1" xfId="2" applyFont="1" applyBorder="1" applyAlignment="1" applyProtection="1">
      <alignment horizontal="center"/>
    </xf>
    <xf numFmtId="0" fontId="14" fillId="0" borderId="1" xfId="2" applyFont="1" applyBorder="1" applyAlignment="1" applyProtection="1">
      <alignment horizontal="center"/>
    </xf>
    <xf numFmtId="0" fontId="14" fillId="0" borderId="0" xfId="2" applyFont="1" applyAlignment="1" applyProtection="1">
      <alignment horizontal="center"/>
    </xf>
    <xf numFmtId="0" fontId="13" fillId="0" borderId="0" xfId="2" applyFont="1" applyAlignment="1" applyProtection="1"/>
    <xf numFmtId="0" fontId="14" fillId="0" borderId="0" xfId="2" applyFont="1" applyAlignment="1" applyProtection="1">
      <alignment horizontal="center"/>
      <protection locked="0"/>
    </xf>
    <xf numFmtId="0" fontId="13" fillId="0" borderId="0" xfId="2" applyFont="1" applyAlignment="1" applyProtection="1">
      <protection locked="0"/>
    </xf>
    <xf numFmtId="0" fontId="51" fillId="0" borderId="0" xfId="2" applyFont="1" applyFill="1" applyBorder="1" applyAlignment="1" applyProtection="1">
      <alignment horizontal="left" vertical="top" wrapText="1" indent="2"/>
      <protection locked="0"/>
    </xf>
    <xf numFmtId="0" fontId="137" fillId="0" borderId="67" xfId="0" applyFont="1" applyBorder="1" applyAlignment="1">
      <alignment vertical="center"/>
    </xf>
    <xf numFmtId="0" fontId="137" fillId="0" borderId="13" xfId="0" applyFont="1" applyBorder="1" applyAlignment="1">
      <alignment vertical="center"/>
    </xf>
    <xf numFmtId="0" fontId="137" fillId="0" borderId="68" xfId="0" applyFont="1" applyBorder="1" applyAlignment="1">
      <alignment vertical="center"/>
    </xf>
  </cellXfs>
  <cellStyles count="16139">
    <cellStyle name="%" xfId="7"/>
    <cellStyle name="% 2" xfId="13"/>
    <cellStyle name="0,0_x000d__x000a_NA_x000d__x000a_" xfId="2"/>
    <cellStyle name="0,0_x000d__x000a_NA_x000d__x000a_ 10" xfId="8"/>
    <cellStyle name="0,0_x000d__x000a_NA_x000d__x000a_ 10 2" xfId="710"/>
    <cellStyle name="0,0_x000d__x000a_NA_x000d__x000a_ 100" xfId="711"/>
    <cellStyle name="0,0_x000d__x000a_NA_x000d__x000a_ 101" xfId="712"/>
    <cellStyle name="0,0_x000d__x000a_NA_x000d__x000a_ 102" xfId="713"/>
    <cellStyle name="0,0_x000d__x000a_NA_x000d__x000a_ 103" xfId="714"/>
    <cellStyle name="0,0_x000d__x000a_NA_x000d__x000a_ 104" xfId="715"/>
    <cellStyle name="0,0_x000d__x000a_NA_x000d__x000a_ 105" xfId="716"/>
    <cellStyle name="0,0_x000d__x000a_NA_x000d__x000a_ 106" xfId="717"/>
    <cellStyle name="0,0_x000d__x000a_NA_x000d__x000a_ 107" xfId="718"/>
    <cellStyle name="0,0_x000d__x000a_NA_x000d__x000a_ 108" xfId="719"/>
    <cellStyle name="0,0_x000d__x000a_NA_x000d__x000a_ 109" xfId="720"/>
    <cellStyle name="0,0_x000d__x000a_NA_x000d__x000a_ 11" xfId="22"/>
    <cellStyle name="0,0_x000d__x000a_NA_x000d__x000a_ 11 10" xfId="5847"/>
    <cellStyle name="0,0_x000d__x000a_NA_x000d__x000a_ 11 11" xfId="6308"/>
    <cellStyle name="0,0_x000d__x000a_NA_x000d__x000a_ 11 2" xfId="721"/>
    <cellStyle name="0,0_x000d__x000a_NA_x000d__x000a_ 11 2 2" xfId="10617"/>
    <cellStyle name="0,0_x000d__x000a_NA_x000d__x000a_ 11 2 3" xfId="10109"/>
    <cellStyle name="0,0_x000d__x000a_NA_x000d__x000a_ 11 3" xfId="1827"/>
    <cellStyle name="0,0_x000d__x000a_NA_x000d__x000a_ 11 4" xfId="2801"/>
    <cellStyle name="0,0_x000d__x000a_NA_x000d__x000a_ 11 5" xfId="3193"/>
    <cellStyle name="0,0_x000d__x000a_NA_x000d__x000a_ 11 6" xfId="3466"/>
    <cellStyle name="0,0_x000d__x000a_NA_x000d__x000a_ 11 7" xfId="4052"/>
    <cellStyle name="0,0_x000d__x000a_NA_x000d__x000a_ 11 8" xfId="4976"/>
    <cellStyle name="0,0_x000d__x000a_NA_x000d__x000a_ 11 9" xfId="5466"/>
    <cellStyle name="0,0_x000d__x000a_NA_x000d__x000a_ 110" xfId="722"/>
    <cellStyle name="0,0_x000d__x000a_NA_x000d__x000a_ 111" xfId="723"/>
    <cellStyle name="0,0_x000d__x000a_NA_x000d__x000a_ 112" xfId="724"/>
    <cellStyle name="0,0_x000d__x000a_NA_x000d__x000a_ 113" xfId="725"/>
    <cellStyle name="0,0_x000d__x000a_NA_x000d__x000a_ 114" xfId="726"/>
    <cellStyle name="0,0_x000d__x000a_NA_x000d__x000a_ 115" xfId="727"/>
    <cellStyle name="0,0_x000d__x000a_NA_x000d__x000a_ 116" xfId="728"/>
    <cellStyle name="0,0_x000d__x000a_NA_x000d__x000a_ 117" xfId="729"/>
    <cellStyle name="0,0_x000d__x000a_NA_x000d__x000a_ 118" xfId="730"/>
    <cellStyle name="0,0_x000d__x000a_NA_x000d__x000a_ 119" xfId="731"/>
    <cellStyle name="0,0_x000d__x000a_NA_x000d__x000a_ 12" xfId="23"/>
    <cellStyle name="0,0_x000d__x000a_NA_x000d__x000a_ 12 10" xfId="5845"/>
    <cellStyle name="0,0_x000d__x000a_NA_x000d__x000a_ 12 11" xfId="6309"/>
    <cellStyle name="0,0_x000d__x000a_NA_x000d__x000a_ 12 2" xfId="732"/>
    <cellStyle name="0,0_x000d__x000a_NA_x000d__x000a_ 12 2 2" xfId="10618"/>
    <cellStyle name="0,0_x000d__x000a_NA_x000d__x000a_ 12 2 3" xfId="10110"/>
    <cellStyle name="0,0_x000d__x000a_NA_x000d__x000a_ 12 3" xfId="1808"/>
    <cellStyle name="0,0_x000d__x000a_NA_x000d__x000a_ 12 4" xfId="2789"/>
    <cellStyle name="0,0_x000d__x000a_NA_x000d__x000a_ 12 5" xfId="3183"/>
    <cellStyle name="0,0_x000d__x000a_NA_x000d__x000a_ 12 6" xfId="3464"/>
    <cellStyle name="0,0_x000d__x000a_NA_x000d__x000a_ 12 7" xfId="4063"/>
    <cellStyle name="0,0_x000d__x000a_NA_x000d__x000a_ 12 8" xfId="4964"/>
    <cellStyle name="0,0_x000d__x000a_NA_x000d__x000a_ 12 9" xfId="5459"/>
    <cellStyle name="0,0_x000d__x000a_NA_x000d__x000a_ 120" xfId="733"/>
    <cellStyle name="0,0_x000d__x000a_NA_x000d__x000a_ 121" xfId="734"/>
    <cellStyle name="0,0_x000d__x000a_NA_x000d__x000a_ 122" xfId="735"/>
    <cellStyle name="0,0_x000d__x000a_NA_x000d__x000a_ 123" xfId="736"/>
    <cellStyle name="0,0_x000d__x000a_NA_x000d__x000a_ 124" xfId="737"/>
    <cellStyle name="0,0_x000d__x000a_NA_x000d__x000a_ 125" xfId="738"/>
    <cellStyle name="0,0_x000d__x000a_NA_x000d__x000a_ 126" xfId="739"/>
    <cellStyle name="0,0_x000d__x000a_NA_x000d__x000a_ 127" xfId="740"/>
    <cellStyle name="0,0_x000d__x000a_NA_x000d__x000a_ 128" xfId="741"/>
    <cellStyle name="0,0_x000d__x000a_NA_x000d__x000a_ 129" xfId="742"/>
    <cellStyle name="0,0_x000d__x000a_NA_x000d__x000a_ 13" xfId="24"/>
    <cellStyle name="0,0_x000d__x000a_NA_x000d__x000a_ 13 10" xfId="5477"/>
    <cellStyle name="0,0_x000d__x000a_NA_x000d__x000a_ 13 11" xfId="6310"/>
    <cellStyle name="0,0_x000d__x000a_NA_x000d__x000a_ 13 2" xfId="743"/>
    <cellStyle name="0,0_x000d__x000a_NA_x000d__x000a_ 13 2 2" xfId="10619"/>
    <cellStyle name="0,0_x000d__x000a_NA_x000d__x000a_ 13 2 3" xfId="10111"/>
    <cellStyle name="0,0_x000d__x000a_NA_x000d__x000a_ 13 3" xfId="1793"/>
    <cellStyle name="0,0_x000d__x000a_NA_x000d__x000a_ 13 4" xfId="1869"/>
    <cellStyle name="0,0_x000d__x000a_NA_x000d__x000a_ 13 5" xfId="1882"/>
    <cellStyle name="0,0_x000d__x000a_NA_x000d__x000a_ 13 6" xfId="2834"/>
    <cellStyle name="0,0_x000d__x000a_NA_x000d__x000a_ 13 7" xfId="4074"/>
    <cellStyle name="0,0_x000d__x000a_NA_x000d__x000a_ 13 8" xfId="5056"/>
    <cellStyle name="0,0_x000d__x000a_NA_x000d__x000a_ 13 9" xfId="4996"/>
    <cellStyle name="0,0_x000d__x000a_NA_x000d__x000a_ 130" xfId="744"/>
    <cellStyle name="0,0_x000d__x000a_NA_x000d__x000a_ 131" xfId="745"/>
    <cellStyle name="0,0_x000d__x000a_NA_x000d__x000a_ 132" xfId="746"/>
    <cellStyle name="0,0_x000d__x000a_NA_x000d__x000a_ 133" xfId="747"/>
    <cellStyle name="0,0_x000d__x000a_NA_x000d__x000a_ 134" xfId="748"/>
    <cellStyle name="0,0_x000d__x000a_NA_x000d__x000a_ 135" xfId="749"/>
    <cellStyle name="0,0_x000d__x000a_NA_x000d__x000a_ 136" xfId="750"/>
    <cellStyle name="0,0_x000d__x000a_NA_x000d__x000a_ 137" xfId="751"/>
    <cellStyle name="0,0_x000d__x000a_NA_x000d__x000a_ 138" xfId="752"/>
    <cellStyle name="0,0_x000d__x000a_NA_x000d__x000a_ 139" xfId="753"/>
    <cellStyle name="0,0_x000d__x000a_NA_x000d__x000a_ 14" xfId="754"/>
    <cellStyle name="0,0_x000d__x000a_NA_x000d__x000a_ 140" xfId="755"/>
    <cellStyle name="0,0_x000d__x000a_NA_x000d__x000a_ 141" xfId="756"/>
    <cellStyle name="0,0_x000d__x000a_NA_x000d__x000a_ 142" xfId="757"/>
    <cellStyle name="0,0_x000d__x000a_NA_x000d__x000a_ 143" xfId="758"/>
    <cellStyle name="0,0_x000d__x000a_NA_x000d__x000a_ 144" xfId="759"/>
    <cellStyle name="0,0_x000d__x000a_NA_x000d__x000a_ 145" xfId="760"/>
    <cellStyle name="0,0_x000d__x000a_NA_x000d__x000a_ 146" xfId="761"/>
    <cellStyle name="0,0_x000d__x000a_NA_x000d__x000a_ 147" xfId="762"/>
    <cellStyle name="0,0_x000d__x000a_NA_x000d__x000a_ 148" xfId="763"/>
    <cellStyle name="0,0_x000d__x000a_NA_x000d__x000a_ 149" xfId="764"/>
    <cellStyle name="0,0_x000d__x000a_NA_x000d__x000a_ 15" xfId="765"/>
    <cellStyle name="0,0_x000d__x000a_NA_x000d__x000a_ 150" xfId="766"/>
    <cellStyle name="0,0_x000d__x000a_NA_x000d__x000a_ 151" xfId="767"/>
    <cellStyle name="0,0_x000d__x000a_NA_x000d__x000a_ 152" xfId="768"/>
    <cellStyle name="0,0_x000d__x000a_NA_x000d__x000a_ 153" xfId="769"/>
    <cellStyle name="0,0_x000d__x000a_NA_x000d__x000a_ 154" xfId="770"/>
    <cellStyle name="0,0_x000d__x000a_NA_x000d__x000a_ 155" xfId="771"/>
    <cellStyle name="0,0_x000d__x000a_NA_x000d__x000a_ 156" xfId="772"/>
    <cellStyle name="0,0_x000d__x000a_NA_x000d__x000a_ 157" xfId="773"/>
    <cellStyle name="0,0_x000d__x000a_NA_x000d__x000a_ 158" xfId="774"/>
    <cellStyle name="0,0_x000d__x000a_NA_x000d__x000a_ 159" xfId="775"/>
    <cellStyle name="0,0_x000d__x000a_NA_x000d__x000a_ 16" xfId="776"/>
    <cellStyle name="0,0_x000d__x000a_NA_x000d__x000a_ 160" xfId="777"/>
    <cellStyle name="0,0_x000d__x000a_NA_x000d__x000a_ 161" xfId="778"/>
    <cellStyle name="0,0_x000d__x000a_NA_x000d__x000a_ 162" xfId="779"/>
    <cellStyle name="0,0_x000d__x000a_NA_x000d__x000a_ 163" xfId="780"/>
    <cellStyle name="0,0_x000d__x000a_NA_x000d__x000a_ 164" xfId="781"/>
    <cellStyle name="0,0_x000d__x000a_NA_x000d__x000a_ 165" xfId="782"/>
    <cellStyle name="0,0_x000d__x000a_NA_x000d__x000a_ 166" xfId="783"/>
    <cellStyle name="0,0_x000d__x000a_NA_x000d__x000a_ 167" xfId="784"/>
    <cellStyle name="0,0_x000d__x000a_NA_x000d__x000a_ 168" xfId="785"/>
    <cellStyle name="0,0_x000d__x000a_NA_x000d__x000a_ 169" xfId="786"/>
    <cellStyle name="0,0_x000d__x000a_NA_x000d__x000a_ 17" xfId="787"/>
    <cellStyle name="0,0_x000d__x000a_NA_x000d__x000a_ 170" xfId="788"/>
    <cellStyle name="0,0_x000d__x000a_NA_x000d__x000a_ 171" xfId="789"/>
    <cellStyle name="0,0_x000d__x000a_NA_x000d__x000a_ 172" xfId="790"/>
    <cellStyle name="0,0_x000d__x000a_NA_x000d__x000a_ 173" xfId="791"/>
    <cellStyle name="0,0_x000d__x000a_NA_x000d__x000a_ 174" xfId="792"/>
    <cellStyle name="0,0_x000d__x000a_NA_x000d__x000a_ 175" xfId="793"/>
    <cellStyle name="0,0_x000d__x000a_NA_x000d__x000a_ 176" xfId="794"/>
    <cellStyle name="0,0_x000d__x000a_NA_x000d__x000a_ 177" xfId="795"/>
    <cellStyle name="0,0_x000d__x000a_NA_x000d__x000a_ 178" xfId="796"/>
    <cellStyle name="0,0_x000d__x000a_NA_x000d__x000a_ 179" xfId="797"/>
    <cellStyle name="0,0_x000d__x000a_NA_x000d__x000a_ 18" xfId="798"/>
    <cellStyle name="0,0_x000d__x000a_NA_x000d__x000a_ 180" xfId="799"/>
    <cellStyle name="0,0_x000d__x000a_NA_x000d__x000a_ 181" xfId="800"/>
    <cellStyle name="0,0_x000d__x000a_NA_x000d__x000a_ 182" xfId="801"/>
    <cellStyle name="0,0_x000d__x000a_NA_x000d__x000a_ 183" xfId="802"/>
    <cellStyle name="0,0_x000d__x000a_NA_x000d__x000a_ 184" xfId="803"/>
    <cellStyle name="0,0_x000d__x000a_NA_x000d__x000a_ 185" xfId="804"/>
    <cellStyle name="0,0_x000d__x000a_NA_x000d__x000a_ 186" xfId="805"/>
    <cellStyle name="0,0_x000d__x000a_NA_x000d__x000a_ 187" xfId="806"/>
    <cellStyle name="0,0_x000d__x000a_NA_x000d__x000a_ 188" xfId="807"/>
    <cellStyle name="0,0_x000d__x000a_NA_x000d__x000a_ 189" xfId="808"/>
    <cellStyle name="0,0_x000d__x000a_NA_x000d__x000a_ 19" xfId="809"/>
    <cellStyle name="0,0_x000d__x000a_NA_x000d__x000a_ 190" xfId="810"/>
    <cellStyle name="0,0_x000d__x000a_NA_x000d__x000a_ 191" xfId="811"/>
    <cellStyle name="0,0_x000d__x000a_NA_x000d__x000a_ 192" xfId="812"/>
    <cellStyle name="0,0_x000d__x000a_NA_x000d__x000a_ 193" xfId="813"/>
    <cellStyle name="0,0_x000d__x000a_NA_x000d__x000a_ 194" xfId="814"/>
    <cellStyle name="0,0_x000d__x000a_NA_x000d__x000a_ 195" xfId="815"/>
    <cellStyle name="0,0_x000d__x000a_NA_x000d__x000a_ 196" xfId="816"/>
    <cellStyle name="0,0_x000d__x000a_NA_x000d__x000a_ 197" xfId="817"/>
    <cellStyle name="0,0_x000d__x000a_NA_x000d__x000a_ 198" xfId="818"/>
    <cellStyle name="0,0_x000d__x000a_NA_x000d__x000a_ 199" xfId="819"/>
    <cellStyle name="0,0_x000d__x000a_NA_x000d__x000a_ 2" xfId="25"/>
    <cellStyle name="0,0_x000d__x000a_NA_x000d__x000a_ 2 10" xfId="3110"/>
    <cellStyle name="0,0_x000d__x000a_NA_x000d__x000a_ 2 11" xfId="3439"/>
    <cellStyle name="0,0_x000d__x000a_NA_x000d__x000a_ 2 12" xfId="4149"/>
    <cellStyle name="0,0_x000d__x000a_NA_x000d__x000a_ 2 13" xfId="4867"/>
    <cellStyle name="0,0_x000d__x000a_NA_x000d__x000a_ 2 14" xfId="5409"/>
    <cellStyle name="0,0_x000d__x000a_NA_x000d__x000a_ 2 15" xfId="5820"/>
    <cellStyle name="0,0_x000d__x000a_NA_x000d__x000a_ 2 16" xfId="6311"/>
    <cellStyle name="0,0_x000d__x000a_NA_x000d__x000a_ 2 2" xfId="26"/>
    <cellStyle name="0,0_x000d__x000a_NA_x000d__x000a_ 2 2 10" xfId="5819"/>
    <cellStyle name="0,0_x000d__x000a_NA_x000d__x000a_ 2 2 11" xfId="6312"/>
    <cellStyle name="0,0_x000d__x000a_NA_x000d__x000a_ 2 2 2" xfId="821"/>
    <cellStyle name="0,0_x000d__x000a_NA_x000d__x000a_ 2 2 2 2" xfId="10620"/>
    <cellStyle name="0,0_x000d__x000a_NA_x000d__x000a_ 2 2 2 3" xfId="10112"/>
    <cellStyle name="0,0_x000d__x000a_NA_x000d__x000a_ 2 2 3" xfId="1953"/>
    <cellStyle name="0,0_x000d__x000a_NA_x000d__x000a_ 2 2 4" xfId="2693"/>
    <cellStyle name="0,0_x000d__x000a_NA_x000d__x000a_ 2 2 5" xfId="3109"/>
    <cellStyle name="0,0_x000d__x000a_NA_x000d__x000a_ 2 2 6" xfId="3438"/>
    <cellStyle name="0,0_x000d__x000a_NA_x000d__x000a_ 2 2 7" xfId="4150"/>
    <cellStyle name="0,0_x000d__x000a_NA_x000d__x000a_ 2 2 8" xfId="4866"/>
    <cellStyle name="0,0_x000d__x000a_NA_x000d__x000a_ 2 2 9" xfId="5408"/>
    <cellStyle name="0,0_x000d__x000a_NA_x000d__x000a_ 2 3" xfId="27"/>
    <cellStyle name="0,0_x000d__x000a_NA_x000d__x000a_ 2 3 10" xfId="5818"/>
    <cellStyle name="0,0_x000d__x000a_NA_x000d__x000a_ 2 3 11" xfId="6313"/>
    <cellStyle name="0,0_x000d__x000a_NA_x000d__x000a_ 2 3 2" xfId="822"/>
    <cellStyle name="0,0_x000d__x000a_NA_x000d__x000a_ 2 3 2 2" xfId="10621"/>
    <cellStyle name="0,0_x000d__x000a_NA_x000d__x000a_ 2 3 2 3" xfId="10113"/>
    <cellStyle name="0,0_x000d__x000a_NA_x000d__x000a_ 2 3 3" xfId="1954"/>
    <cellStyle name="0,0_x000d__x000a_NA_x000d__x000a_ 2 3 4" xfId="2692"/>
    <cellStyle name="0,0_x000d__x000a_NA_x000d__x000a_ 2 3 5" xfId="3108"/>
    <cellStyle name="0,0_x000d__x000a_NA_x000d__x000a_ 2 3 6" xfId="3437"/>
    <cellStyle name="0,0_x000d__x000a_NA_x000d__x000a_ 2 3 7" xfId="4151"/>
    <cellStyle name="0,0_x000d__x000a_NA_x000d__x000a_ 2 3 8" xfId="4865"/>
    <cellStyle name="0,0_x000d__x000a_NA_x000d__x000a_ 2 3 9" xfId="5407"/>
    <cellStyle name="0,0_x000d__x000a_NA_x000d__x000a_ 2 4" xfId="28"/>
    <cellStyle name="0,0_x000d__x000a_NA_x000d__x000a_ 2 5" xfId="29"/>
    <cellStyle name="0,0_x000d__x000a_NA_x000d__x000a_ 2 6" xfId="30"/>
    <cellStyle name="0,0_x000d__x000a_NA_x000d__x000a_ 2 7" xfId="820"/>
    <cellStyle name="0,0_x000d__x000a_NA_x000d__x000a_ 2 8" xfId="1952"/>
    <cellStyle name="0,0_x000d__x000a_NA_x000d__x000a_ 2 9" xfId="2694"/>
    <cellStyle name="0,0_x000d__x000a_NA_x000d__x000a_ 20" xfId="823"/>
    <cellStyle name="0,0_x000d__x000a_NA_x000d__x000a_ 200" xfId="709"/>
    <cellStyle name="0,0_x000d__x000a_NA_x000d__x000a_ 21" xfId="824"/>
    <cellStyle name="0,0_x000d__x000a_NA_x000d__x000a_ 22" xfId="825"/>
    <cellStyle name="0,0_x000d__x000a_NA_x000d__x000a_ 23" xfId="826"/>
    <cellStyle name="0,0_x000d__x000a_NA_x000d__x000a_ 24" xfId="827"/>
    <cellStyle name="0,0_x000d__x000a_NA_x000d__x000a_ 25" xfId="828"/>
    <cellStyle name="0,0_x000d__x000a_NA_x000d__x000a_ 26" xfId="829"/>
    <cellStyle name="0,0_x000d__x000a_NA_x000d__x000a_ 27" xfId="830"/>
    <cellStyle name="0,0_x000d__x000a_NA_x000d__x000a_ 28" xfId="831"/>
    <cellStyle name="0,0_x000d__x000a_NA_x000d__x000a_ 29" xfId="832"/>
    <cellStyle name="0,0_x000d__x000a_NA_x000d__x000a_ 3" xfId="31"/>
    <cellStyle name="0,0_x000d__x000a_NA_x000d__x000a_ 3 10" xfId="5816"/>
    <cellStyle name="0,0_x000d__x000a_NA_x000d__x000a_ 3 11" xfId="6314"/>
    <cellStyle name="0,0_x000d__x000a_NA_x000d__x000a_ 3 2" xfId="833"/>
    <cellStyle name="0,0_x000d__x000a_NA_x000d__x000a_ 3 2 10" xfId="6177"/>
    <cellStyle name="0,0_x000d__x000a_NA_x000d__x000a_ 3 2 11" xfId="6785"/>
    <cellStyle name="0,0_x000d__x000a_NA_x000d__x000a_ 3 2 2" xfId="1749"/>
    <cellStyle name="0,0_x000d__x000a_NA_x000d__x000a_ 3 2 2 2" xfId="11045"/>
    <cellStyle name="0,0_x000d__x000a_NA_x000d__x000a_ 3 2 2 3" xfId="10622"/>
    <cellStyle name="0,0_x000d__x000a_NA_x000d__x000a_ 3 2 3" xfId="2866"/>
    <cellStyle name="0,0_x000d__x000a_NA_x000d__x000a_ 3 2 4" xfId="3234"/>
    <cellStyle name="0,0_x000d__x000a_NA_x000d__x000a_ 3 2 5" xfId="3499"/>
    <cellStyle name="0,0_x000d__x000a_NA_x000d__x000a_ 3 2 6" xfId="3673"/>
    <cellStyle name="0,0_x000d__x000a_NA_x000d__x000a_ 3 2 7" xfId="5046"/>
    <cellStyle name="0,0_x000d__x000a_NA_x000d__x000a_ 3 2 8" xfId="5522"/>
    <cellStyle name="0,0_x000d__x000a_NA_x000d__x000a_ 3 2 9" xfId="5883"/>
    <cellStyle name="0,0_x000d__x000a_NA_x000d__x000a_ 3 3" xfId="1965"/>
    <cellStyle name="0,0_x000d__x000a_NA_x000d__x000a_ 3 3 2" xfId="11141"/>
    <cellStyle name="0,0_x000d__x000a_NA_x000d__x000a_ 3 3 3" xfId="10114"/>
    <cellStyle name="0,0_x000d__x000a_NA_x000d__x000a_ 3 4" xfId="2680"/>
    <cellStyle name="0,0_x000d__x000a_NA_x000d__x000a_ 3 5" xfId="3101"/>
    <cellStyle name="0,0_x000d__x000a_NA_x000d__x000a_ 3 6" xfId="3435"/>
    <cellStyle name="0,0_x000d__x000a_NA_x000d__x000a_ 3 7" xfId="4160"/>
    <cellStyle name="0,0_x000d__x000a_NA_x000d__x000a_ 3 8" xfId="4856"/>
    <cellStyle name="0,0_x000d__x000a_NA_x000d__x000a_ 3 9" xfId="5400"/>
    <cellStyle name="0,0_x000d__x000a_NA_x000d__x000a_ 30" xfId="834"/>
    <cellStyle name="0,0_x000d__x000a_NA_x000d__x000a_ 31" xfId="835"/>
    <cellStyle name="0,0_x000d__x000a_NA_x000d__x000a_ 32" xfId="836"/>
    <cellStyle name="0,0_x000d__x000a_NA_x000d__x000a_ 33" xfId="837"/>
    <cellStyle name="0,0_x000d__x000a_NA_x000d__x000a_ 34" xfId="838"/>
    <cellStyle name="0,0_x000d__x000a_NA_x000d__x000a_ 35" xfId="839"/>
    <cellStyle name="0,0_x000d__x000a_NA_x000d__x000a_ 36" xfId="840"/>
    <cellStyle name="0,0_x000d__x000a_NA_x000d__x000a_ 37" xfId="841"/>
    <cellStyle name="0,0_x000d__x000a_NA_x000d__x000a_ 38" xfId="842"/>
    <cellStyle name="0,0_x000d__x000a_NA_x000d__x000a_ 39" xfId="843"/>
    <cellStyle name="0,0_x000d__x000a_NA_x000d__x000a_ 4" xfId="32"/>
    <cellStyle name="0,0_x000d__x000a_NA_x000d__x000a_ 4 10" xfId="5813"/>
    <cellStyle name="0,0_x000d__x000a_NA_x000d__x000a_ 4 11" xfId="6315"/>
    <cellStyle name="0,0_x000d__x000a_NA_x000d__x000a_ 4 2" xfId="844"/>
    <cellStyle name="0,0_x000d__x000a_NA_x000d__x000a_ 4 2 10" xfId="6178"/>
    <cellStyle name="0,0_x000d__x000a_NA_x000d__x000a_ 4 2 11" xfId="6786"/>
    <cellStyle name="0,0_x000d__x000a_NA_x000d__x000a_ 4 2 2" xfId="1750"/>
    <cellStyle name="0,0_x000d__x000a_NA_x000d__x000a_ 4 2 2 2" xfId="11046"/>
    <cellStyle name="0,0_x000d__x000a_NA_x000d__x000a_ 4 2 2 3" xfId="10623"/>
    <cellStyle name="0,0_x000d__x000a_NA_x000d__x000a_ 4 2 3" xfId="2867"/>
    <cellStyle name="0,0_x000d__x000a_NA_x000d__x000a_ 4 2 4" xfId="3235"/>
    <cellStyle name="0,0_x000d__x000a_NA_x000d__x000a_ 4 2 5" xfId="3500"/>
    <cellStyle name="0,0_x000d__x000a_NA_x000d__x000a_ 4 2 6" xfId="3674"/>
    <cellStyle name="0,0_x000d__x000a_NA_x000d__x000a_ 4 2 7" xfId="5047"/>
    <cellStyle name="0,0_x000d__x000a_NA_x000d__x000a_ 4 2 8" xfId="5523"/>
    <cellStyle name="0,0_x000d__x000a_NA_x000d__x000a_ 4 2 9" xfId="5884"/>
    <cellStyle name="0,0_x000d__x000a_NA_x000d__x000a_ 4 3" xfId="1976"/>
    <cellStyle name="0,0_x000d__x000a_NA_x000d__x000a_ 4 3 2" xfId="11145"/>
    <cellStyle name="0,0_x000d__x000a_NA_x000d__x000a_ 4 3 3" xfId="10115"/>
    <cellStyle name="0,0_x000d__x000a_NA_x000d__x000a_ 4 4" xfId="2668"/>
    <cellStyle name="0,0_x000d__x000a_NA_x000d__x000a_ 4 5" xfId="3092"/>
    <cellStyle name="0,0_x000d__x000a_NA_x000d__x000a_ 4 6" xfId="3433"/>
    <cellStyle name="0,0_x000d__x000a_NA_x000d__x000a_ 4 7" xfId="4171"/>
    <cellStyle name="0,0_x000d__x000a_NA_x000d__x000a_ 4 8" xfId="4845"/>
    <cellStyle name="0,0_x000d__x000a_NA_x000d__x000a_ 4 9" xfId="5390"/>
    <cellStyle name="0,0_x000d__x000a_NA_x000d__x000a_ 40" xfId="845"/>
    <cellStyle name="0,0_x000d__x000a_NA_x000d__x000a_ 41" xfId="846"/>
    <cellStyle name="0,0_x000d__x000a_NA_x000d__x000a_ 42" xfId="847"/>
    <cellStyle name="0,0_x000d__x000a_NA_x000d__x000a_ 43" xfId="848"/>
    <cellStyle name="0,0_x000d__x000a_NA_x000d__x000a_ 44" xfId="849"/>
    <cellStyle name="0,0_x000d__x000a_NA_x000d__x000a_ 45" xfId="850"/>
    <cellStyle name="0,0_x000d__x000a_NA_x000d__x000a_ 46" xfId="851"/>
    <cellStyle name="0,0_x000d__x000a_NA_x000d__x000a_ 47" xfId="852"/>
    <cellStyle name="0,0_x000d__x000a_NA_x000d__x000a_ 48" xfId="853"/>
    <cellStyle name="0,0_x000d__x000a_NA_x000d__x000a_ 49" xfId="854"/>
    <cellStyle name="0,0_x000d__x000a_NA_x000d__x000a_ 5" xfId="33"/>
    <cellStyle name="0,0_x000d__x000a_NA_x000d__x000a_ 5 10" xfId="5811"/>
    <cellStyle name="0,0_x000d__x000a_NA_x000d__x000a_ 5 11" xfId="6316"/>
    <cellStyle name="0,0_x000d__x000a_NA_x000d__x000a_ 5 2" xfId="855"/>
    <cellStyle name="0,0_x000d__x000a_NA_x000d__x000a_ 5 2 2" xfId="10624"/>
    <cellStyle name="0,0_x000d__x000a_NA_x000d__x000a_ 5 2 3" xfId="10116"/>
    <cellStyle name="0,0_x000d__x000a_NA_x000d__x000a_ 5 3" xfId="1987"/>
    <cellStyle name="0,0_x000d__x000a_NA_x000d__x000a_ 5 4" xfId="2656"/>
    <cellStyle name="0,0_x000d__x000a_NA_x000d__x000a_ 5 5" xfId="3087"/>
    <cellStyle name="0,0_x000d__x000a_NA_x000d__x000a_ 5 6" xfId="3431"/>
    <cellStyle name="0,0_x000d__x000a_NA_x000d__x000a_ 5 7" xfId="4182"/>
    <cellStyle name="0,0_x000d__x000a_NA_x000d__x000a_ 5 8" xfId="4834"/>
    <cellStyle name="0,0_x000d__x000a_NA_x000d__x000a_ 5 9" xfId="5380"/>
    <cellStyle name="0,0_x000d__x000a_NA_x000d__x000a_ 50" xfId="856"/>
    <cellStyle name="0,0_x000d__x000a_NA_x000d__x000a_ 51" xfId="857"/>
    <cellStyle name="0,0_x000d__x000a_NA_x000d__x000a_ 52" xfId="858"/>
    <cellStyle name="0,0_x000d__x000a_NA_x000d__x000a_ 53" xfId="859"/>
    <cellStyle name="0,0_x000d__x000a_NA_x000d__x000a_ 54" xfId="860"/>
    <cellStyle name="0,0_x000d__x000a_NA_x000d__x000a_ 55" xfId="861"/>
    <cellStyle name="0,0_x000d__x000a_NA_x000d__x000a_ 56" xfId="862"/>
    <cellStyle name="0,0_x000d__x000a_NA_x000d__x000a_ 57" xfId="863"/>
    <cellStyle name="0,0_x000d__x000a_NA_x000d__x000a_ 58" xfId="864"/>
    <cellStyle name="0,0_x000d__x000a_NA_x000d__x000a_ 59" xfId="865"/>
    <cellStyle name="0,0_x000d__x000a_NA_x000d__x000a_ 6" xfId="34"/>
    <cellStyle name="0,0_x000d__x000a_NA_x000d__x000a_ 6 10" xfId="5809"/>
    <cellStyle name="0,0_x000d__x000a_NA_x000d__x000a_ 6 11" xfId="6317"/>
    <cellStyle name="0,0_x000d__x000a_NA_x000d__x000a_ 6 2" xfId="866"/>
    <cellStyle name="0,0_x000d__x000a_NA_x000d__x000a_ 6 2 2" xfId="10625"/>
    <cellStyle name="0,0_x000d__x000a_NA_x000d__x000a_ 6 2 3" xfId="10117"/>
    <cellStyle name="0,0_x000d__x000a_NA_x000d__x000a_ 6 3" xfId="1998"/>
    <cellStyle name="0,0_x000d__x000a_NA_x000d__x000a_ 6 4" xfId="2644"/>
    <cellStyle name="0,0_x000d__x000a_NA_x000d__x000a_ 6 5" xfId="3085"/>
    <cellStyle name="0,0_x000d__x000a_NA_x000d__x000a_ 6 6" xfId="3429"/>
    <cellStyle name="0,0_x000d__x000a_NA_x000d__x000a_ 6 7" xfId="4193"/>
    <cellStyle name="0,0_x000d__x000a_NA_x000d__x000a_ 6 8" xfId="4822"/>
    <cellStyle name="0,0_x000d__x000a_NA_x000d__x000a_ 6 9" xfId="5371"/>
    <cellStyle name="0,0_x000d__x000a_NA_x000d__x000a_ 60" xfId="867"/>
    <cellStyle name="0,0_x000d__x000a_NA_x000d__x000a_ 61" xfId="868"/>
    <cellStyle name="0,0_x000d__x000a_NA_x000d__x000a_ 62" xfId="869"/>
    <cellStyle name="0,0_x000d__x000a_NA_x000d__x000a_ 63" xfId="870"/>
    <cellStyle name="0,0_x000d__x000a_NA_x000d__x000a_ 64" xfId="871"/>
    <cellStyle name="0,0_x000d__x000a_NA_x000d__x000a_ 65" xfId="872"/>
    <cellStyle name="0,0_x000d__x000a_NA_x000d__x000a_ 66" xfId="873"/>
    <cellStyle name="0,0_x000d__x000a_NA_x000d__x000a_ 67" xfId="874"/>
    <cellStyle name="0,0_x000d__x000a_NA_x000d__x000a_ 68" xfId="875"/>
    <cellStyle name="0,0_x000d__x000a_NA_x000d__x000a_ 69" xfId="876"/>
    <cellStyle name="0,0_x000d__x000a_NA_x000d__x000a_ 7" xfId="35"/>
    <cellStyle name="0,0_x000d__x000a_NA_x000d__x000a_ 7 10" xfId="5806"/>
    <cellStyle name="0,0_x000d__x000a_NA_x000d__x000a_ 7 11" xfId="6318"/>
    <cellStyle name="0,0_x000d__x000a_NA_x000d__x000a_ 7 2" xfId="877"/>
    <cellStyle name="0,0_x000d__x000a_NA_x000d__x000a_ 7 2 2" xfId="10626"/>
    <cellStyle name="0,0_x000d__x000a_NA_x000d__x000a_ 7 2 3" xfId="10118"/>
    <cellStyle name="0,0_x000d__x000a_NA_x000d__x000a_ 7 3" xfId="2009"/>
    <cellStyle name="0,0_x000d__x000a_NA_x000d__x000a_ 7 4" xfId="2631"/>
    <cellStyle name="0,0_x000d__x000a_NA_x000d__x000a_ 7 5" xfId="3082"/>
    <cellStyle name="0,0_x000d__x000a_NA_x000d__x000a_ 7 6" xfId="3426"/>
    <cellStyle name="0,0_x000d__x000a_NA_x000d__x000a_ 7 7" xfId="4203"/>
    <cellStyle name="0,0_x000d__x000a_NA_x000d__x000a_ 7 8" xfId="4809"/>
    <cellStyle name="0,0_x000d__x000a_NA_x000d__x000a_ 7 9" xfId="5360"/>
    <cellStyle name="0,0_x000d__x000a_NA_x000d__x000a_ 70" xfId="878"/>
    <cellStyle name="0,0_x000d__x000a_NA_x000d__x000a_ 71" xfId="879"/>
    <cellStyle name="0,0_x000d__x000a_NA_x000d__x000a_ 72" xfId="880"/>
    <cellStyle name="0,0_x000d__x000a_NA_x000d__x000a_ 73" xfId="881"/>
    <cellStyle name="0,0_x000d__x000a_NA_x000d__x000a_ 74" xfId="882"/>
    <cellStyle name="0,0_x000d__x000a_NA_x000d__x000a_ 75" xfId="883"/>
    <cellStyle name="0,0_x000d__x000a_NA_x000d__x000a_ 76" xfId="884"/>
    <cellStyle name="0,0_x000d__x000a_NA_x000d__x000a_ 77" xfId="885"/>
    <cellStyle name="0,0_x000d__x000a_NA_x000d__x000a_ 78" xfId="886"/>
    <cellStyle name="0,0_x000d__x000a_NA_x000d__x000a_ 79" xfId="887"/>
    <cellStyle name="0,0_x000d__x000a_NA_x000d__x000a_ 8" xfId="36"/>
    <cellStyle name="0,0_x000d__x000a_NA_x000d__x000a_ 8 10" xfId="5805"/>
    <cellStyle name="0,0_x000d__x000a_NA_x000d__x000a_ 8 11" xfId="6319"/>
    <cellStyle name="0,0_x000d__x000a_NA_x000d__x000a_ 8 2" xfId="888"/>
    <cellStyle name="0,0_x000d__x000a_NA_x000d__x000a_ 8 2 2" xfId="10627"/>
    <cellStyle name="0,0_x000d__x000a_NA_x000d__x000a_ 8 2 3" xfId="10119"/>
    <cellStyle name="0,0_x000d__x000a_NA_x000d__x000a_ 8 3" xfId="2020"/>
    <cellStyle name="0,0_x000d__x000a_NA_x000d__x000a_ 8 4" xfId="2622"/>
    <cellStyle name="0,0_x000d__x000a_NA_x000d__x000a_ 8 5" xfId="3080"/>
    <cellStyle name="0,0_x000d__x000a_NA_x000d__x000a_ 8 6" xfId="3425"/>
    <cellStyle name="0,0_x000d__x000a_NA_x000d__x000a_ 8 7" xfId="4214"/>
    <cellStyle name="0,0_x000d__x000a_NA_x000d__x000a_ 8 8" xfId="4802"/>
    <cellStyle name="0,0_x000d__x000a_NA_x000d__x000a_ 8 9" xfId="5354"/>
    <cellStyle name="0,0_x000d__x000a_NA_x000d__x000a_ 80" xfId="889"/>
    <cellStyle name="0,0_x000d__x000a_NA_x000d__x000a_ 81" xfId="890"/>
    <cellStyle name="0,0_x000d__x000a_NA_x000d__x000a_ 82" xfId="891"/>
    <cellStyle name="0,0_x000d__x000a_NA_x000d__x000a_ 83" xfId="892"/>
    <cellStyle name="0,0_x000d__x000a_NA_x000d__x000a_ 84" xfId="893"/>
    <cellStyle name="0,0_x000d__x000a_NA_x000d__x000a_ 85" xfId="894"/>
    <cellStyle name="0,0_x000d__x000a_NA_x000d__x000a_ 86" xfId="895"/>
    <cellStyle name="0,0_x000d__x000a_NA_x000d__x000a_ 87" xfId="896"/>
    <cellStyle name="0,0_x000d__x000a_NA_x000d__x000a_ 88" xfId="897"/>
    <cellStyle name="0,0_x000d__x000a_NA_x000d__x000a_ 89" xfId="898"/>
    <cellStyle name="0,0_x000d__x000a_NA_x000d__x000a_ 9" xfId="37"/>
    <cellStyle name="0,0_x000d__x000a_NA_x000d__x000a_ 9 10" xfId="5804"/>
    <cellStyle name="0,0_x000d__x000a_NA_x000d__x000a_ 9 11" xfId="6320"/>
    <cellStyle name="0,0_x000d__x000a_NA_x000d__x000a_ 9 2" xfId="899"/>
    <cellStyle name="0,0_x000d__x000a_NA_x000d__x000a_ 9 2 2" xfId="10628"/>
    <cellStyle name="0,0_x000d__x000a_NA_x000d__x000a_ 9 2 3" xfId="10120"/>
    <cellStyle name="0,0_x000d__x000a_NA_x000d__x000a_ 9 3" xfId="2031"/>
    <cellStyle name="0,0_x000d__x000a_NA_x000d__x000a_ 9 4" xfId="2611"/>
    <cellStyle name="0,0_x000d__x000a_NA_x000d__x000a_ 9 5" xfId="3070"/>
    <cellStyle name="0,0_x000d__x000a_NA_x000d__x000a_ 9 6" xfId="3424"/>
    <cellStyle name="0,0_x000d__x000a_NA_x000d__x000a_ 9 7" xfId="4225"/>
    <cellStyle name="0,0_x000d__x000a_NA_x000d__x000a_ 9 8" xfId="4792"/>
    <cellStyle name="0,0_x000d__x000a_NA_x000d__x000a_ 9 9" xfId="5348"/>
    <cellStyle name="0,0_x000d__x000a_NA_x000d__x000a_ 90" xfId="900"/>
    <cellStyle name="0,0_x000d__x000a_NA_x000d__x000a_ 91" xfId="901"/>
    <cellStyle name="0,0_x000d__x000a_NA_x000d__x000a_ 92" xfId="902"/>
    <cellStyle name="0,0_x000d__x000a_NA_x000d__x000a_ 93" xfId="903"/>
    <cellStyle name="0,0_x000d__x000a_NA_x000d__x000a_ 94" xfId="904"/>
    <cellStyle name="0,0_x000d__x000a_NA_x000d__x000a_ 95" xfId="905"/>
    <cellStyle name="0,0_x000d__x000a_NA_x000d__x000a_ 96" xfId="906"/>
    <cellStyle name="0,0_x000d__x000a_NA_x000d__x000a_ 97" xfId="907"/>
    <cellStyle name="0,0_x000d__x000a_NA_x000d__x000a_ 98" xfId="908"/>
    <cellStyle name="0,0_x000d__x000a_NA_x000d__x000a_ 99" xfId="909"/>
    <cellStyle name="0,0_x000d__x000a_NA_x000d__x000a__09-10 Unaud Accts Summary" xfId="9"/>
    <cellStyle name="0,0_x000d__x000a_NA_x000d__x000a__2010-11 Accounts Working (version 1)" xfId="16137"/>
    <cellStyle name="20% - Accent1 10" xfId="38"/>
    <cellStyle name="20% - Accent1 10 10" xfId="5337"/>
    <cellStyle name="20% - Accent1 10 10 2" xfId="6915"/>
    <cellStyle name="20% - Accent1 10 10 2 2" xfId="13314"/>
    <cellStyle name="20% - Accent1 10 10 3" xfId="12485"/>
    <cellStyle name="20% - Accent1 10 11" xfId="5802"/>
    <cellStyle name="20% - Accent1 10 11 2" xfId="6916"/>
    <cellStyle name="20% - Accent1 10 11 2 2" xfId="13315"/>
    <cellStyle name="20% - Accent1 10 11 3" xfId="12689"/>
    <cellStyle name="20% - Accent1 10 12" xfId="6322"/>
    <cellStyle name="20% - Accent1 10 12 2" xfId="6917"/>
    <cellStyle name="20% - Accent1 10 12 2 2" xfId="13316"/>
    <cellStyle name="20% - Accent1 10 12 3" xfId="13007"/>
    <cellStyle name="20% - Accent1 10 13" xfId="6914"/>
    <cellStyle name="20% - Accent1 10 13 2" xfId="13313"/>
    <cellStyle name="20% - Accent1 10 14" xfId="9864"/>
    <cellStyle name="20% - Accent1 10 14 2" xfId="16011"/>
    <cellStyle name="20% - Accent1 10 15" xfId="9986"/>
    <cellStyle name="20% - Accent1 10 2" xfId="911"/>
    <cellStyle name="20% - Accent1 10 2 2" xfId="3873"/>
    <cellStyle name="20% - Accent1 10 2 2 2" xfId="6919"/>
    <cellStyle name="20% - Accent1 10 2 2 2 2" xfId="13318"/>
    <cellStyle name="20% - Accent1 10 2 2 3" xfId="10630"/>
    <cellStyle name="20% - Accent1 10 2 3" xfId="5068"/>
    <cellStyle name="20% - Accent1 10 2 3 2" xfId="6920"/>
    <cellStyle name="20% - Accent1 10 2 3 2 2" xfId="13319"/>
    <cellStyle name="20% - Accent1 10 2 3 3" xfId="12291"/>
    <cellStyle name="20% - Accent1 10 2 4" xfId="5544"/>
    <cellStyle name="20% - Accent1 10 2 4 2" xfId="6921"/>
    <cellStyle name="20% - Accent1 10 2 4 2 2" xfId="13320"/>
    <cellStyle name="20% - Accent1 10 2 4 3" xfId="12500"/>
    <cellStyle name="20% - Accent1 10 2 5" xfId="5898"/>
    <cellStyle name="20% - Accent1 10 2 5 2" xfId="6922"/>
    <cellStyle name="20% - Accent1 10 2 5 2 2" xfId="13321"/>
    <cellStyle name="20% - Accent1 10 2 5 3" xfId="12698"/>
    <cellStyle name="20% - Accent1 10 2 6" xfId="6184"/>
    <cellStyle name="20% - Accent1 10 2 6 2" xfId="6923"/>
    <cellStyle name="20% - Accent1 10 2 6 2 2" xfId="13322"/>
    <cellStyle name="20% - Accent1 10 2 6 3" xfId="12885"/>
    <cellStyle name="20% - Accent1 10 2 7" xfId="6792"/>
    <cellStyle name="20% - Accent1 10 2 7 2" xfId="6924"/>
    <cellStyle name="20% - Accent1 10 2 7 2 2" xfId="13323"/>
    <cellStyle name="20% - Accent1 10 2 7 3" xfId="13191"/>
    <cellStyle name="20% - Accent1 10 2 8" xfId="6918"/>
    <cellStyle name="20% - Accent1 10 2 8 2" xfId="13317"/>
    <cellStyle name="20% - Accent1 10 2 9" xfId="10121"/>
    <cellStyle name="20% - Accent1 10 3" xfId="2043"/>
    <cellStyle name="20% - Accent1 10 3 2" xfId="6925"/>
    <cellStyle name="20% - Accent1 10 3 2 2" xfId="13324"/>
    <cellStyle name="20% - Accent1 10 3 3" xfId="11169"/>
    <cellStyle name="20% - Accent1 10 4" xfId="2603"/>
    <cellStyle name="20% - Accent1 10 4 2" xfId="6926"/>
    <cellStyle name="20% - Accent1 10 4 2 2" xfId="13325"/>
    <cellStyle name="20% - Accent1 10 4 3" xfId="11437"/>
    <cellStyle name="20% - Accent1 10 5" xfId="3063"/>
    <cellStyle name="20% - Accent1 10 5 2" xfId="6927"/>
    <cellStyle name="20% - Accent1 10 5 2 2" xfId="13326"/>
    <cellStyle name="20% - Accent1 10 5 3" xfId="11602"/>
    <cellStyle name="20% - Accent1 10 6" xfId="3422"/>
    <cellStyle name="20% - Accent1 10 6 2" xfId="6928"/>
    <cellStyle name="20% - Accent1 10 6 2 2" xfId="13327"/>
    <cellStyle name="20% - Accent1 10 6 3" xfId="11699"/>
    <cellStyle name="20% - Accent1 10 7" xfId="3736"/>
    <cellStyle name="20% - Accent1 10 7 2" xfId="6929"/>
    <cellStyle name="20% - Accent1 10 7 2 2" xfId="13328"/>
    <cellStyle name="20% - Accent1 10 7 3" xfId="11797"/>
    <cellStyle name="20% - Accent1 10 8" xfId="4237"/>
    <cellStyle name="20% - Accent1 10 8 2" xfId="6930"/>
    <cellStyle name="20% - Accent1 10 8 2 2" xfId="13329"/>
    <cellStyle name="20% - Accent1 10 8 3" xfId="12009"/>
    <cellStyle name="20% - Accent1 10 9" xfId="4780"/>
    <cellStyle name="20% - Accent1 10 9 2" xfId="6931"/>
    <cellStyle name="20% - Accent1 10 9 2 2" xfId="13330"/>
    <cellStyle name="20% - Accent1 10 9 3" xfId="12239"/>
    <cellStyle name="20% - Accent1 11" xfId="39"/>
    <cellStyle name="20% - Accent1 11 10" xfId="5336"/>
    <cellStyle name="20% - Accent1 11 10 2" xfId="6933"/>
    <cellStyle name="20% - Accent1 11 10 2 2" xfId="13332"/>
    <cellStyle name="20% - Accent1 11 10 3" xfId="12484"/>
    <cellStyle name="20% - Accent1 11 11" xfId="5801"/>
    <cellStyle name="20% - Accent1 11 11 2" xfId="6934"/>
    <cellStyle name="20% - Accent1 11 11 2 2" xfId="13333"/>
    <cellStyle name="20% - Accent1 11 11 3" xfId="12688"/>
    <cellStyle name="20% - Accent1 11 12" xfId="6323"/>
    <cellStyle name="20% - Accent1 11 12 2" xfId="6935"/>
    <cellStyle name="20% - Accent1 11 12 2 2" xfId="13334"/>
    <cellStyle name="20% - Accent1 11 12 3" xfId="13008"/>
    <cellStyle name="20% - Accent1 11 13" xfId="6932"/>
    <cellStyle name="20% - Accent1 11 13 2" xfId="13331"/>
    <cellStyle name="20% - Accent1 11 14" xfId="9865"/>
    <cellStyle name="20% - Accent1 11 14 2" xfId="16012"/>
    <cellStyle name="20% - Accent1 11 15" xfId="9987"/>
    <cellStyle name="20% - Accent1 11 2" xfId="912"/>
    <cellStyle name="20% - Accent1 11 2 2" xfId="3874"/>
    <cellStyle name="20% - Accent1 11 2 2 2" xfId="6937"/>
    <cellStyle name="20% - Accent1 11 2 2 2 2" xfId="13336"/>
    <cellStyle name="20% - Accent1 11 2 2 3" xfId="10631"/>
    <cellStyle name="20% - Accent1 11 2 3" xfId="5069"/>
    <cellStyle name="20% - Accent1 11 2 3 2" xfId="6938"/>
    <cellStyle name="20% - Accent1 11 2 3 2 2" xfId="13337"/>
    <cellStyle name="20% - Accent1 11 2 3 3" xfId="12292"/>
    <cellStyle name="20% - Accent1 11 2 4" xfId="5545"/>
    <cellStyle name="20% - Accent1 11 2 4 2" xfId="6939"/>
    <cellStyle name="20% - Accent1 11 2 4 2 2" xfId="13338"/>
    <cellStyle name="20% - Accent1 11 2 4 3" xfId="12501"/>
    <cellStyle name="20% - Accent1 11 2 5" xfId="5899"/>
    <cellStyle name="20% - Accent1 11 2 5 2" xfId="6940"/>
    <cellStyle name="20% - Accent1 11 2 5 2 2" xfId="13339"/>
    <cellStyle name="20% - Accent1 11 2 5 3" xfId="12699"/>
    <cellStyle name="20% - Accent1 11 2 6" xfId="6185"/>
    <cellStyle name="20% - Accent1 11 2 6 2" xfId="6941"/>
    <cellStyle name="20% - Accent1 11 2 6 2 2" xfId="13340"/>
    <cellStyle name="20% - Accent1 11 2 6 3" xfId="12886"/>
    <cellStyle name="20% - Accent1 11 2 7" xfId="6793"/>
    <cellStyle name="20% - Accent1 11 2 7 2" xfId="6942"/>
    <cellStyle name="20% - Accent1 11 2 7 2 2" xfId="13341"/>
    <cellStyle name="20% - Accent1 11 2 7 3" xfId="13192"/>
    <cellStyle name="20% - Accent1 11 2 8" xfId="6936"/>
    <cellStyle name="20% - Accent1 11 2 8 2" xfId="13335"/>
    <cellStyle name="20% - Accent1 11 2 9" xfId="10122"/>
    <cellStyle name="20% - Accent1 11 3" xfId="2044"/>
    <cellStyle name="20% - Accent1 11 3 2" xfId="6943"/>
    <cellStyle name="20% - Accent1 11 3 2 2" xfId="13342"/>
    <cellStyle name="20% - Accent1 11 3 3" xfId="11170"/>
    <cellStyle name="20% - Accent1 11 4" xfId="2602"/>
    <cellStyle name="20% - Accent1 11 4 2" xfId="6944"/>
    <cellStyle name="20% - Accent1 11 4 2 2" xfId="13343"/>
    <cellStyle name="20% - Accent1 11 4 3" xfId="11436"/>
    <cellStyle name="20% - Accent1 11 5" xfId="3062"/>
    <cellStyle name="20% - Accent1 11 5 2" xfId="6945"/>
    <cellStyle name="20% - Accent1 11 5 2 2" xfId="13344"/>
    <cellStyle name="20% - Accent1 11 5 3" xfId="11601"/>
    <cellStyle name="20% - Accent1 11 6" xfId="3421"/>
    <cellStyle name="20% - Accent1 11 6 2" xfId="6946"/>
    <cellStyle name="20% - Accent1 11 6 2 2" xfId="13345"/>
    <cellStyle name="20% - Accent1 11 6 3" xfId="11698"/>
    <cellStyle name="20% - Accent1 11 7" xfId="3737"/>
    <cellStyle name="20% - Accent1 11 7 2" xfId="6947"/>
    <cellStyle name="20% - Accent1 11 7 2 2" xfId="13346"/>
    <cellStyle name="20% - Accent1 11 7 3" xfId="11798"/>
    <cellStyle name="20% - Accent1 11 8" xfId="4238"/>
    <cellStyle name="20% - Accent1 11 8 2" xfId="6948"/>
    <cellStyle name="20% - Accent1 11 8 2 2" xfId="13347"/>
    <cellStyle name="20% - Accent1 11 8 3" xfId="12010"/>
    <cellStyle name="20% - Accent1 11 9" xfId="4779"/>
    <cellStyle name="20% - Accent1 11 9 2" xfId="6949"/>
    <cellStyle name="20% - Accent1 11 9 2 2" xfId="13348"/>
    <cellStyle name="20% - Accent1 11 9 3" xfId="12238"/>
    <cellStyle name="20% - Accent1 12" xfId="40"/>
    <cellStyle name="20% - Accent1 12 10" xfId="5335"/>
    <cellStyle name="20% - Accent1 12 10 2" xfId="6951"/>
    <cellStyle name="20% - Accent1 12 10 2 2" xfId="13350"/>
    <cellStyle name="20% - Accent1 12 10 3" xfId="12483"/>
    <cellStyle name="20% - Accent1 12 11" xfId="5800"/>
    <cellStyle name="20% - Accent1 12 11 2" xfId="6952"/>
    <cellStyle name="20% - Accent1 12 11 2 2" xfId="13351"/>
    <cellStyle name="20% - Accent1 12 11 3" xfId="12687"/>
    <cellStyle name="20% - Accent1 12 12" xfId="6324"/>
    <cellStyle name="20% - Accent1 12 12 2" xfId="6953"/>
    <cellStyle name="20% - Accent1 12 12 2 2" xfId="13352"/>
    <cellStyle name="20% - Accent1 12 12 3" xfId="13009"/>
    <cellStyle name="20% - Accent1 12 13" xfId="6950"/>
    <cellStyle name="20% - Accent1 12 13 2" xfId="13349"/>
    <cellStyle name="20% - Accent1 12 14" xfId="9866"/>
    <cellStyle name="20% - Accent1 12 14 2" xfId="16013"/>
    <cellStyle name="20% - Accent1 12 15" xfId="9988"/>
    <cellStyle name="20% - Accent1 12 2" xfId="913"/>
    <cellStyle name="20% - Accent1 12 2 2" xfId="3875"/>
    <cellStyle name="20% - Accent1 12 2 2 2" xfId="6955"/>
    <cellStyle name="20% - Accent1 12 2 2 2 2" xfId="13354"/>
    <cellStyle name="20% - Accent1 12 2 2 3" xfId="10632"/>
    <cellStyle name="20% - Accent1 12 2 3" xfId="5070"/>
    <cellStyle name="20% - Accent1 12 2 3 2" xfId="6956"/>
    <cellStyle name="20% - Accent1 12 2 3 2 2" xfId="13355"/>
    <cellStyle name="20% - Accent1 12 2 3 3" xfId="12293"/>
    <cellStyle name="20% - Accent1 12 2 4" xfId="5546"/>
    <cellStyle name="20% - Accent1 12 2 4 2" xfId="6957"/>
    <cellStyle name="20% - Accent1 12 2 4 2 2" xfId="13356"/>
    <cellStyle name="20% - Accent1 12 2 4 3" xfId="12502"/>
    <cellStyle name="20% - Accent1 12 2 5" xfId="5900"/>
    <cellStyle name="20% - Accent1 12 2 5 2" xfId="6958"/>
    <cellStyle name="20% - Accent1 12 2 5 2 2" xfId="13357"/>
    <cellStyle name="20% - Accent1 12 2 5 3" xfId="12700"/>
    <cellStyle name="20% - Accent1 12 2 6" xfId="6186"/>
    <cellStyle name="20% - Accent1 12 2 6 2" xfId="6959"/>
    <cellStyle name="20% - Accent1 12 2 6 2 2" xfId="13358"/>
    <cellStyle name="20% - Accent1 12 2 6 3" xfId="12887"/>
    <cellStyle name="20% - Accent1 12 2 7" xfId="6794"/>
    <cellStyle name="20% - Accent1 12 2 7 2" xfId="6960"/>
    <cellStyle name="20% - Accent1 12 2 7 2 2" xfId="13359"/>
    <cellStyle name="20% - Accent1 12 2 7 3" xfId="13193"/>
    <cellStyle name="20% - Accent1 12 2 8" xfId="6954"/>
    <cellStyle name="20% - Accent1 12 2 8 2" xfId="13353"/>
    <cellStyle name="20% - Accent1 12 2 9" xfId="10123"/>
    <cellStyle name="20% - Accent1 12 3" xfId="2045"/>
    <cellStyle name="20% - Accent1 12 3 2" xfId="6961"/>
    <cellStyle name="20% - Accent1 12 3 2 2" xfId="13360"/>
    <cellStyle name="20% - Accent1 12 3 3" xfId="11171"/>
    <cellStyle name="20% - Accent1 12 4" xfId="2601"/>
    <cellStyle name="20% - Accent1 12 4 2" xfId="6962"/>
    <cellStyle name="20% - Accent1 12 4 2 2" xfId="13361"/>
    <cellStyle name="20% - Accent1 12 4 3" xfId="11435"/>
    <cellStyle name="20% - Accent1 12 5" xfId="3061"/>
    <cellStyle name="20% - Accent1 12 5 2" xfId="6963"/>
    <cellStyle name="20% - Accent1 12 5 2 2" xfId="13362"/>
    <cellStyle name="20% - Accent1 12 5 3" xfId="11600"/>
    <cellStyle name="20% - Accent1 12 6" xfId="3420"/>
    <cellStyle name="20% - Accent1 12 6 2" xfId="6964"/>
    <cellStyle name="20% - Accent1 12 6 2 2" xfId="13363"/>
    <cellStyle name="20% - Accent1 12 6 3" xfId="11697"/>
    <cellStyle name="20% - Accent1 12 7" xfId="3738"/>
    <cellStyle name="20% - Accent1 12 7 2" xfId="6965"/>
    <cellStyle name="20% - Accent1 12 7 2 2" xfId="13364"/>
    <cellStyle name="20% - Accent1 12 7 3" xfId="11799"/>
    <cellStyle name="20% - Accent1 12 8" xfId="4239"/>
    <cellStyle name="20% - Accent1 12 8 2" xfId="6966"/>
    <cellStyle name="20% - Accent1 12 8 2 2" xfId="13365"/>
    <cellStyle name="20% - Accent1 12 8 3" xfId="12011"/>
    <cellStyle name="20% - Accent1 12 9" xfId="4778"/>
    <cellStyle name="20% - Accent1 12 9 2" xfId="6967"/>
    <cellStyle name="20% - Accent1 12 9 2 2" xfId="13366"/>
    <cellStyle name="20% - Accent1 12 9 3" xfId="12237"/>
    <cellStyle name="20% - Accent1 13" xfId="41"/>
    <cellStyle name="20% - Accent1 13 10" xfId="5803"/>
    <cellStyle name="20% - Accent1 13 11" xfId="6321"/>
    <cellStyle name="20% - Accent1 13 12" xfId="6968"/>
    <cellStyle name="20% - Accent1 13 12 2" xfId="13367"/>
    <cellStyle name="20% - Accent1 13 2" xfId="910"/>
    <cellStyle name="20% - Accent1 13 2 2" xfId="10629"/>
    <cellStyle name="20% - Accent1 13 2 3" xfId="10124"/>
    <cellStyle name="20% - Accent1 13 3" xfId="2042"/>
    <cellStyle name="20% - Accent1 13 4" xfId="2604"/>
    <cellStyle name="20% - Accent1 13 5" xfId="3064"/>
    <cellStyle name="20% - Accent1 13 6" xfId="3423"/>
    <cellStyle name="20% - Accent1 13 7" xfId="4236"/>
    <cellStyle name="20% - Accent1 13 8" xfId="4781"/>
    <cellStyle name="20% - Accent1 13 9" xfId="5338"/>
    <cellStyle name="20% - Accent1 14" xfId="42"/>
    <cellStyle name="20% - Accent1 14 2" xfId="6969"/>
    <cellStyle name="20% - Accent1 14 2 2" xfId="13368"/>
    <cellStyle name="20% - Accent1 14 3" xfId="10125"/>
    <cellStyle name="20% - Accent1 15" xfId="43"/>
    <cellStyle name="20% - Accent1 15 2" xfId="6970"/>
    <cellStyle name="20% - Accent1 15 2 2" xfId="13369"/>
    <cellStyle name="20% - Accent1 15 3" xfId="10126"/>
    <cellStyle name="20% - Accent1 2" xfId="44"/>
    <cellStyle name="20% - Accent1 2 10" xfId="3419"/>
    <cellStyle name="20% - Accent1 2 11" xfId="4240"/>
    <cellStyle name="20% - Accent1 2 12" xfId="4777"/>
    <cellStyle name="20% - Accent1 2 13" xfId="5334"/>
    <cellStyle name="20% - Accent1 2 14" xfId="5799"/>
    <cellStyle name="20% - Accent1 2 15" xfId="6325"/>
    <cellStyle name="20% - Accent1 2 16" xfId="6971"/>
    <cellStyle name="20% - Accent1 2 16 2" xfId="13370"/>
    <cellStyle name="20% - Accent1 2 2" xfId="45"/>
    <cellStyle name="20% - Accent1 2 2 10" xfId="5333"/>
    <cellStyle name="20% - Accent1 2 2 10 2" xfId="6973"/>
    <cellStyle name="20% - Accent1 2 2 10 2 2" xfId="13372"/>
    <cellStyle name="20% - Accent1 2 2 10 3" xfId="12482"/>
    <cellStyle name="20% - Accent1 2 2 11" xfId="5798"/>
    <cellStyle name="20% - Accent1 2 2 11 2" xfId="6974"/>
    <cellStyle name="20% - Accent1 2 2 11 2 2" xfId="13373"/>
    <cellStyle name="20% - Accent1 2 2 11 3" xfId="12686"/>
    <cellStyle name="20% - Accent1 2 2 12" xfId="6326"/>
    <cellStyle name="20% - Accent1 2 2 12 2" xfId="6975"/>
    <cellStyle name="20% - Accent1 2 2 12 2 2" xfId="13374"/>
    <cellStyle name="20% - Accent1 2 2 12 3" xfId="13010"/>
    <cellStyle name="20% - Accent1 2 2 13" xfId="6972"/>
    <cellStyle name="20% - Accent1 2 2 13 2" xfId="13371"/>
    <cellStyle name="20% - Accent1 2 2 14" xfId="9867"/>
    <cellStyle name="20% - Accent1 2 2 14 2" xfId="16014"/>
    <cellStyle name="20% - Accent1 2 2 15" xfId="9989"/>
    <cellStyle name="20% - Accent1 2 2 2" xfId="915"/>
    <cellStyle name="20% - Accent1 2 2 2 2" xfId="3876"/>
    <cellStyle name="20% - Accent1 2 2 2 2 2" xfId="6977"/>
    <cellStyle name="20% - Accent1 2 2 2 2 2 2" xfId="13376"/>
    <cellStyle name="20% - Accent1 2 2 2 2 3" xfId="10633"/>
    <cellStyle name="20% - Accent1 2 2 2 3" xfId="5071"/>
    <cellStyle name="20% - Accent1 2 2 2 3 2" xfId="6978"/>
    <cellStyle name="20% - Accent1 2 2 2 3 2 2" xfId="13377"/>
    <cellStyle name="20% - Accent1 2 2 2 3 3" xfId="12294"/>
    <cellStyle name="20% - Accent1 2 2 2 4" xfId="5547"/>
    <cellStyle name="20% - Accent1 2 2 2 4 2" xfId="6979"/>
    <cellStyle name="20% - Accent1 2 2 2 4 2 2" xfId="13378"/>
    <cellStyle name="20% - Accent1 2 2 2 4 3" xfId="12503"/>
    <cellStyle name="20% - Accent1 2 2 2 5" xfId="5901"/>
    <cellStyle name="20% - Accent1 2 2 2 5 2" xfId="6980"/>
    <cellStyle name="20% - Accent1 2 2 2 5 2 2" xfId="13379"/>
    <cellStyle name="20% - Accent1 2 2 2 5 3" xfId="12701"/>
    <cellStyle name="20% - Accent1 2 2 2 6" xfId="6187"/>
    <cellStyle name="20% - Accent1 2 2 2 6 2" xfId="6981"/>
    <cellStyle name="20% - Accent1 2 2 2 6 2 2" xfId="13380"/>
    <cellStyle name="20% - Accent1 2 2 2 6 3" xfId="12888"/>
    <cellStyle name="20% - Accent1 2 2 2 7" xfId="6795"/>
    <cellStyle name="20% - Accent1 2 2 2 7 2" xfId="6982"/>
    <cellStyle name="20% - Accent1 2 2 2 7 2 2" xfId="13381"/>
    <cellStyle name="20% - Accent1 2 2 2 7 3" xfId="13194"/>
    <cellStyle name="20% - Accent1 2 2 2 8" xfId="6976"/>
    <cellStyle name="20% - Accent1 2 2 2 8 2" xfId="13375"/>
    <cellStyle name="20% - Accent1 2 2 2 9" xfId="10128"/>
    <cellStyle name="20% - Accent1 2 2 3" xfId="2047"/>
    <cellStyle name="20% - Accent1 2 2 3 2" xfId="6983"/>
    <cellStyle name="20% - Accent1 2 2 3 2 2" xfId="13382"/>
    <cellStyle name="20% - Accent1 2 2 3 3" xfId="11172"/>
    <cellStyle name="20% - Accent1 2 2 4" xfId="2599"/>
    <cellStyle name="20% - Accent1 2 2 4 2" xfId="6984"/>
    <cellStyle name="20% - Accent1 2 2 4 2 2" xfId="13383"/>
    <cellStyle name="20% - Accent1 2 2 4 3" xfId="11434"/>
    <cellStyle name="20% - Accent1 2 2 5" xfId="3059"/>
    <cellStyle name="20% - Accent1 2 2 5 2" xfId="6985"/>
    <cellStyle name="20% - Accent1 2 2 5 2 2" xfId="13384"/>
    <cellStyle name="20% - Accent1 2 2 5 3" xfId="11599"/>
    <cellStyle name="20% - Accent1 2 2 6" xfId="3418"/>
    <cellStyle name="20% - Accent1 2 2 6 2" xfId="6986"/>
    <cellStyle name="20% - Accent1 2 2 6 2 2" xfId="13385"/>
    <cellStyle name="20% - Accent1 2 2 6 3" xfId="11696"/>
    <cellStyle name="20% - Accent1 2 2 7" xfId="3739"/>
    <cellStyle name="20% - Accent1 2 2 7 2" xfId="6987"/>
    <cellStyle name="20% - Accent1 2 2 7 2 2" xfId="13386"/>
    <cellStyle name="20% - Accent1 2 2 7 3" xfId="11800"/>
    <cellStyle name="20% - Accent1 2 2 8" xfId="4241"/>
    <cellStyle name="20% - Accent1 2 2 8 2" xfId="6988"/>
    <cellStyle name="20% - Accent1 2 2 8 2 2" xfId="13387"/>
    <cellStyle name="20% - Accent1 2 2 8 3" xfId="12012"/>
    <cellStyle name="20% - Accent1 2 2 9" xfId="4776"/>
    <cellStyle name="20% - Accent1 2 2 9 2" xfId="6989"/>
    <cellStyle name="20% - Accent1 2 2 9 2 2" xfId="13388"/>
    <cellStyle name="20% - Accent1 2 2 9 3" xfId="12236"/>
    <cellStyle name="20% - Accent1 2 3" xfId="46"/>
    <cellStyle name="20% - Accent1 2 3 2" xfId="6990"/>
    <cellStyle name="20% - Accent1 2 3 2 2" xfId="13389"/>
    <cellStyle name="20% - Accent1 2 3 3" xfId="10127"/>
    <cellStyle name="20% - Accent1 2 4" xfId="47"/>
    <cellStyle name="20% - Accent1 2 4 2" xfId="6991"/>
    <cellStyle name="20% - Accent1 2 4 2 2" xfId="13390"/>
    <cellStyle name="20% - Accent1 2 4 3" xfId="10129"/>
    <cellStyle name="20% - Accent1 2 5" xfId="48"/>
    <cellStyle name="20% - Accent1 2 5 2" xfId="6992"/>
    <cellStyle name="20% - Accent1 2 5 2 2" xfId="13391"/>
    <cellStyle name="20% - Accent1 2 5 3" xfId="10130"/>
    <cellStyle name="20% - Accent1 2 6" xfId="914"/>
    <cellStyle name="20% - Accent1 2 7" xfId="2046"/>
    <cellStyle name="20% - Accent1 2 8" xfId="2600"/>
    <cellStyle name="20% - Accent1 2 9" xfId="3060"/>
    <cellStyle name="20% - Accent1 2_WAST 1112 040512 WG Submission" xfId="49"/>
    <cellStyle name="20% - Accent1 3" xfId="50"/>
    <cellStyle name="20% - Accent1 3 10" xfId="5332"/>
    <cellStyle name="20% - Accent1 3 11" xfId="5797"/>
    <cellStyle name="20% - Accent1 3 12" xfId="6327"/>
    <cellStyle name="20% - Accent1 3 2" xfId="51"/>
    <cellStyle name="20% - Accent1 3 2 10" xfId="5331"/>
    <cellStyle name="20% - Accent1 3 2 10 2" xfId="6994"/>
    <cellStyle name="20% - Accent1 3 2 10 2 2" xfId="13393"/>
    <cellStyle name="20% - Accent1 3 2 10 3" xfId="12481"/>
    <cellStyle name="20% - Accent1 3 2 11" xfId="5796"/>
    <cellStyle name="20% - Accent1 3 2 11 2" xfId="6995"/>
    <cellStyle name="20% - Accent1 3 2 11 2 2" xfId="13394"/>
    <cellStyle name="20% - Accent1 3 2 11 3" xfId="12685"/>
    <cellStyle name="20% - Accent1 3 2 12" xfId="6328"/>
    <cellStyle name="20% - Accent1 3 2 12 2" xfId="6996"/>
    <cellStyle name="20% - Accent1 3 2 12 2 2" xfId="13395"/>
    <cellStyle name="20% - Accent1 3 2 12 3" xfId="13011"/>
    <cellStyle name="20% - Accent1 3 2 13" xfId="6993"/>
    <cellStyle name="20% - Accent1 3 2 13 2" xfId="13392"/>
    <cellStyle name="20% - Accent1 3 2 14" xfId="9868"/>
    <cellStyle name="20% - Accent1 3 2 14 2" xfId="16015"/>
    <cellStyle name="20% - Accent1 3 2 15" xfId="9990"/>
    <cellStyle name="20% - Accent1 3 2 2" xfId="917"/>
    <cellStyle name="20% - Accent1 3 2 2 2" xfId="3877"/>
    <cellStyle name="20% - Accent1 3 2 2 2 2" xfId="6998"/>
    <cellStyle name="20% - Accent1 3 2 2 2 2 2" xfId="13397"/>
    <cellStyle name="20% - Accent1 3 2 2 2 3" xfId="10635"/>
    <cellStyle name="20% - Accent1 3 2 2 3" xfId="5072"/>
    <cellStyle name="20% - Accent1 3 2 2 3 2" xfId="6999"/>
    <cellStyle name="20% - Accent1 3 2 2 3 2 2" xfId="13398"/>
    <cellStyle name="20% - Accent1 3 2 2 3 3" xfId="12295"/>
    <cellStyle name="20% - Accent1 3 2 2 4" xfId="5548"/>
    <cellStyle name="20% - Accent1 3 2 2 4 2" xfId="7000"/>
    <cellStyle name="20% - Accent1 3 2 2 4 2 2" xfId="13399"/>
    <cellStyle name="20% - Accent1 3 2 2 4 3" xfId="12504"/>
    <cellStyle name="20% - Accent1 3 2 2 5" xfId="5902"/>
    <cellStyle name="20% - Accent1 3 2 2 5 2" xfId="7001"/>
    <cellStyle name="20% - Accent1 3 2 2 5 2 2" xfId="13400"/>
    <cellStyle name="20% - Accent1 3 2 2 5 3" xfId="12702"/>
    <cellStyle name="20% - Accent1 3 2 2 6" xfId="6188"/>
    <cellStyle name="20% - Accent1 3 2 2 6 2" xfId="7002"/>
    <cellStyle name="20% - Accent1 3 2 2 6 2 2" xfId="13401"/>
    <cellStyle name="20% - Accent1 3 2 2 6 3" xfId="12889"/>
    <cellStyle name="20% - Accent1 3 2 2 7" xfId="6796"/>
    <cellStyle name="20% - Accent1 3 2 2 7 2" xfId="7003"/>
    <cellStyle name="20% - Accent1 3 2 2 7 2 2" xfId="13402"/>
    <cellStyle name="20% - Accent1 3 2 2 7 3" xfId="13195"/>
    <cellStyle name="20% - Accent1 3 2 2 8" xfId="6997"/>
    <cellStyle name="20% - Accent1 3 2 2 8 2" xfId="13396"/>
    <cellStyle name="20% - Accent1 3 2 2 9" xfId="10132"/>
    <cellStyle name="20% - Accent1 3 2 3" xfId="2049"/>
    <cellStyle name="20% - Accent1 3 2 3 2" xfId="7004"/>
    <cellStyle name="20% - Accent1 3 2 3 2 2" xfId="13403"/>
    <cellStyle name="20% - Accent1 3 2 3 3" xfId="11173"/>
    <cellStyle name="20% - Accent1 3 2 4" xfId="2597"/>
    <cellStyle name="20% - Accent1 3 2 4 2" xfId="7005"/>
    <cellStyle name="20% - Accent1 3 2 4 2 2" xfId="13404"/>
    <cellStyle name="20% - Accent1 3 2 4 3" xfId="11433"/>
    <cellStyle name="20% - Accent1 3 2 5" xfId="3057"/>
    <cellStyle name="20% - Accent1 3 2 5 2" xfId="7006"/>
    <cellStyle name="20% - Accent1 3 2 5 2 2" xfId="13405"/>
    <cellStyle name="20% - Accent1 3 2 5 3" xfId="11598"/>
    <cellStyle name="20% - Accent1 3 2 6" xfId="3416"/>
    <cellStyle name="20% - Accent1 3 2 6 2" xfId="7007"/>
    <cellStyle name="20% - Accent1 3 2 6 2 2" xfId="13406"/>
    <cellStyle name="20% - Accent1 3 2 6 3" xfId="11695"/>
    <cellStyle name="20% - Accent1 3 2 7" xfId="3740"/>
    <cellStyle name="20% - Accent1 3 2 7 2" xfId="7008"/>
    <cellStyle name="20% - Accent1 3 2 7 2 2" xfId="13407"/>
    <cellStyle name="20% - Accent1 3 2 7 3" xfId="11801"/>
    <cellStyle name="20% - Accent1 3 2 8" xfId="4243"/>
    <cellStyle name="20% - Accent1 3 2 8 2" xfId="7009"/>
    <cellStyle name="20% - Accent1 3 2 8 2 2" xfId="13408"/>
    <cellStyle name="20% - Accent1 3 2 8 3" xfId="12013"/>
    <cellStyle name="20% - Accent1 3 2 9" xfId="4774"/>
    <cellStyle name="20% - Accent1 3 2 9 2" xfId="7010"/>
    <cellStyle name="20% - Accent1 3 2 9 2 2" xfId="13409"/>
    <cellStyle name="20% - Accent1 3 2 9 3" xfId="12235"/>
    <cellStyle name="20% - Accent1 3 3" xfId="916"/>
    <cellStyle name="20% - Accent1 3 3 2" xfId="10634"/>
    <cellStyle name="20% - Accent1 3 3 3" xfId="10131"/>
    <cellStyle name="20% - Accent1 3 4" xfId="2048"/>
    <cellStyle name="20% - Accent1 3 5" xfId="2598"/>
    <cellStyle name="20% - Accent1 3 6" xfId="3058"/>
    <cellStyle name="20% - Accent1 3 7" xfId="3417"/>
    <cellStyle name="20% - Accent1 3 8" xfId="4242"/>
    <cellStyle name="20% - Accent1 3 9" xfId="4775"/>
    <cellStyle name="20% - Accent1 3_WAST 1112 040512 WG Submission" xfId="52"/>
    <cellStyle name="20% - Accent1 4" xfId="53"/>
    <cellStyle name="20% - Accent1 4 10" xfId="4773"/>
    <cellStyle name="20% - Accent1 4 10 2" xfId="7011"/>
    <cellStyle name="20% - Accent1 4 10 2 2" xfId="13410"/>
    <cellStyle name="20% - Accent1 4 10 3" xfId="12234"/>
    <cellStyle name="20% - Accent1 4 11" xfId="5330"/>
    <cellStyle name="20% - Accent1 4 11 2" xfId="7012"/>
    <cellStyle name="20% - Accent1 4 11 2 2" xfId="13411"/>
    <cellStyle name="20% - Accent1 4 11 3" xfId="12480"/>
    <cellStyle name="20% - Accent1 4 12" xfId="5795"/>
    <cellStyle name="20% - Accent1 4 12 2" xfId="7013"/>
    <cellStyle name="20% - Accent1 4 12 2 2" xfId="13412"/>
    <cellStyle name="20% - Accent1 4 12 3" xfId="12684"/>
    <cellStyle name="20% - Accent1 4 13" xfId="6329"/>
    <cellStyle name="20% - Accent1 4 13 2" xfId="7014"/>
    <cellStyle name="20% - Accent1 4 13 2 2" xfId="13413"/>
    <cellStyle name="20% - Accent1 4 13 3" xfId="13012"/>
    <cellStyle name="20% - Accent1 4 14" xfId="9869"/>
    <cellStyle name="20% - Accent1 4 14 2" xfId="16016"/>
    <cellStyle name="20% - Accent1 4 15" xfId="9991"/>
    <cellStyle name="20% - Accent1 4 2" xfId="54"/>
    <cellStyle name="20% - Accent1 4 2 10" xfId="5903"/>
    <cellStyle name="20% - Accent1 4 2 10 2" xfId="7016"/>
    <cellStyle name="20% - Accent1 4 2 10 2 2" xfId="13415"/>
    <cellStyle name="20% - Accent1 4 2 10 3" xfId="12703"/>
    <cellStyle name="20% - Accent1 4 2 11" xfId="6189"/>
    <cellStyle name="20% - Accent1 4 2 11 2" xfId="7017"/>
    <cellStyle name="20% - Accent1 4 2 11 2 2" xfId="13416"/>
    <cellStyle name="20% - Accent1 4 2 11 3" xfId="12890"/>
    <cellStyle name="20% - Accent1 4 2 12" xfId="6797"/>
    <cellStyle name="20% - Accent1 4 2 12 2" xfId="7018"/>
    <cellStyle name="20% - Accent1 4 2 12 2 2" xfId="13417"/>
    <cellStyle name="20% - Accent1 4 2 12 3" xfId="13196"/>
    <cellStyle name="20% - Accent1 4 2 13" xfId="7015"/>
    <cellStyle name="20% - Accent1 4 2 13 2" xfId="13414"/>
    <cellStyle name="20% - Accent1 4 2 14" xfId="10133"/>
    <cellStyle name="20% - Accent1 4 2 2" xfId="1777"/>
    <cellStyle name="20% - Accent1 4 2 2 2" xfId="7019"/>
    <cellStyle name="20% - Accent1 4 2 2 2 2" xfId="11055"/>
    <cellStyle name="20% - Accent1 4 2 2 3" xfId="10134"/>
    <cellStyle name="20% - Accent1 4 2 3" xfId="2893"/>
    <cellStyle name="20% - Accent1 4 2 3 2" xfId="7020"/>
    <cellStyle name="20% - Accent1 4 2 3 2 2" xfId="13418"/>
    <cellStyle name="20% - Accent1 4 2 3 3" xfId="11513"/>
    <cellStyle name="20% - Accent1 4 2 4" xfId="3257"/>
    <cellStyle name="20% - Accent1 4 2 4 2" xfId="7021"/>
    <cellStyle name="20% - Accent1 4 2 4 2 2" xfId="13419"/>
    <cellStyle name="20% - Accent1 4 2 4 3" xfId="11611"/>
    <cellStyle name="20% - Accent1 4 2 5" xfId="3517"/>
    <cellStyle name="20% - Accent1 4 2 5 2" xfId="7022"/>
    <cellStyle name="20% - Accent1 4 2 5 2 2" xfId="13420"/>
    <cellStyle name="20% - Accent1 4 2 5 3" xfId="11707"/>
    <cellStyle name="20% - Accent1 4 2 6" xfId="3680"/>
    <cellStyle name="20% - Accent1 4 2 6 2" xfId="7023"/>
    <cellStyle name="20% - Accent1 4 2 6 2 2" xfId="13421"/>
    <cellStyle name="20% - Accent1 4 2 6 3" xfId="11752"/>
    <cellStyle name="20% - Accent1 4 2 7" xfId="3878"/>
    <cellStyle name="20% - Accent1 4 2 7 2" xfId="7024"/>
    <cellStyle name="20% - Accent1 4 2 7 2 2" xfId="13422"/>
    <cellStyle name="20% - Accent1 4 2 7 3" xfId="11921"/>
    <cellStyle name="20% - Accent1 4 2 8" xfId="5073"/>
    <cellStyle name="20% - Accent1 4 2 8 2" xfId="7025"/>
    <cellStyle name="20% - Accent1 4 2 8 2 2" xfId="13423"/>
    <cellStyle name="20% - Accent1 4 2 8 3" xfId="12296"/>
    <cellStyle name="20% - Accent1 4 2 9" xfId="5549"/>
    <cellStyle name="20% - Accent1 4 2 9 2" xfId="7026"/>
    <cellStyle name="20% - Accent1 4 2 9 2 2" xfId="13424"/>
    <cellStyle name="20% - Accent1 4 2 9 3" xfId="12505"/>
    <cellStyle name="20% - Accent1 4 3" xfId="918"/>
    <cellStyle name="20% - Accent1 4 3 2" xfId="7027"/>
    <cellStyle name="20% - Accent1 4 3 2 2" xfId="13425"/>
    <cellStyle name="20% - Accent1 4 3 3" xfId="10636"/>
    <cellStyle name="20% - Accent1 4 4" xfId="2050"/>
    <cellStyle name="20% - Accent1 4 4 2" xfId="7028"/>
    <cellStyle name="20% - Accent1 4 4 2 2" xfId="13426"/>
    <cellStyle name="20% - Accent1 4 4 3" xfId="11174"/>
    <cellStyle name="20% - Accent1 4 5" xfId="2596"/>
    <cellStyle name="20% - Accent1 4 5 2" xfId="7029"/>
    <cellStyle name="20% - Accent1 4 5 2 2" xfId="13427"/>
    <cellStyle name="20% - Accent1 4 5 3" xfId="11432"/>
    <cellStyle name="20% - Accent1 4 6" xfId="3056"/>
    <cellStyle name="20% - Accent1 4 6 2" xfId="7030"/>
    <cellStyle name="20% - Accent1 4 6 2 2" xfId="13428"/>
    <cellStyle name="20% - Accent1 4 6 3" xfId="11597"/>
    <cellStyle name="20% - Accent1 4 7" xfId="3415"/>
    <cellStyle name="20% - Accent1 4 7 2" xfId="7031"/>
    <cellStyle name="20% - Accent1 4 7 2 2" xfId="13429"/>
    <cellStyle name="20% - Accent1 4 7 3" xfId="11694"/>
    <cellStyle name="20% - Accent1 4 8" xfId="3741"/>
    <cellStyle name="20% - Accent1 4 8 2" xfId="7032"/>
    <cellStyle name="20% - Accent1 4 8 2 2" xfId="13430"/>
    <cellStyle name="20% - Accent1 4 8 3" xfId="11802"/>
    <cellStyle name="20% - Accent1 4 9" xfId="4244"/>
    <cellStyle name="20% - Accent1 4 9 2" xfId="7033"/>
    <cellStyle name="20% - Accent1 4 9 2 2" xfId="13431"/>
    <cellStyle name="20% - Accent1 4 9 3" xfId="12014"/>
    <cellStyle name="20% - Accent1 4_WAST 1112 040512 WG Submission" xfId="55"/>
    <cellStyle name="20% - Accent1 5" xfId="56"/>
    <cellStyle name="20% - Accent1 5 10" xfId="4772"/>
    <cellStyle name="20% - Accent1 5 10 2" xfId="7034"/>
    <cellStyle name="20% - Accent1 5 10 2 2" xfId="13432"/>
    <cellStyle name="20% - Accent1 5 10 3" xfId="12233"/>
    <cellStyle name="20% - Accent1 5 11" xfId="5329"/>
    <cellStyle name="20% - Accent1 5 11 2" xfId="7035"/>
    <cellStyle name="20% - Accent1 5 11 2 2" xfId="13433"/>
    <cellStyle name="20% - Accent1 5 11 3" xfId="12479"/>
    <cellStyle name="20% - Accent1 5 12" xfId="5794"/>
    <cellStyle name="20% - Accent1 5 12 2" xfId="7036"/>
    <cellStyle name="20% - Accent1 5 12 2 2" xfId="13434"/>
    <cellStyle name="20% - Accent1 5 12 3" xfId="12683"/>
    <cellStyle name="20% - Accent1 5 13" xfId="6330"/>
    <cellStyle name="20% - Accent1 5 13 2" xfId="7037"/>
    <cellStyle name="20% - Accent1 5 13 2 2" xfId="13435"/>
    <cellStyle name="20% - Accent1 5 13 3" xfId="13013"/>
    <cellStyle name="20% - Accent1 5 14" xfId="9870"/>
    <cellStyle name="20% - Accent1 5 14 2" xfId="16017"/>
    <cellStyle name="20% - Accent1 5 15" xfId="9992"/>
    <cellStyle name="20% - Accent1 5 2" xfId="57"/>
    <cellStyle name="20% - Accent1 5 2 10" xfId="5904"/>
    <cellStyle name="20% - Accent1 5 2 10 2" xfId="7039"/>
    <cellStyle name="20% - Accent1 5 2 10 2 2" xfId="13437"/>
    <cellStyle name="20% - Accent1 5 2 10 3" xfId="12704"/>
    <cellStyle name="20% - Accent1 5 2 11" xfId="6190"/>
    <cellStyle name="20% - Accent1 5 2 11 2" xfId="7040"/>
    <cellStyle name="20% - Accent1 5 2 11 2 2" xfId="13438"/>
    <cellStyle name="20% - Accent1 5 2 11 3" xfId="12891"/>
    <cellStyle name="20% - Accent1 5 2 12" xfId="6798"/>
    <cellStyle name="20% - Accent1 5 2 12 2" xfId="7041"/>
    <cellStyle name="20% - Accent1 5 2 12 2 2" xfId="13439"/>
    <cellStyle name="20% - Accent1 5 2 12 3" xfId="13197"/>
    <cellStyle name="20% - Accent1 5 2 13" xfId="7038"/>
    <cellStyle name="20% - Accent1 5 2 13 2" xfId="13436"/>
    <cellStyle name="20% - Accent1 5 2 14" xfId="10135"/>
    <cellStyle name="20% - Accent1 5 2 2" xfId="1778"/>
    <cellStyle name="20% - Accent1 5 2 2 2" xfId="7042"/>
    <cellStyle name="20% - Accent1 5 2 2 2 2" xfId="11056"/>
    <cellStyle name="20% - Accent1 5 2 2 3" xfId="10136"/>
    <cellStyle name="20% - Accent1 5 2 3" xfId="2894"/>
    <cellStyle name="20% - Accent1 5 2 3 2" xfId="7043"/>
    <cellStyle name="20% - Accent1 5 2 3 2 2" xfId="13440"/>
    <cellStyle name="20% - Accent1 5 2 3 3" xfId="11514"/>
    <cellStyle name="20% - Accent1 5 2 4" xfId="3258"/>
    <cellStyle name="20% - Accent1 5 2 4 2" xfId="7044"/>
    <cellStyle name="20% - Accent1 5 2 4 2 2" xfId="13441"/>
    <cellStyle name="20% - Accent1 5 2 4 3" xfId="11612"/>
    <cellStyle name="20% - Accent1 5 2 5" xfId="3518"/>
    <cellStyle name="20% - Accent1 5 2 5 2" xfId="7045"/>
    <cellStyle name="20% - Accent1 5 2 5 2 2" xfId="13442"/>
    <cellStyle name="20% - Accent1 5 2 5 3" xfId="11708"/>
    <cellStyle name="20% - Accent1 5 2 6" xfId="3681"/>
    <cellStyle name="20% - Accent1 5 2 6 2" xfId="7046"/>
    <cellStyle name="20% - Accent1 5 2 6 2 2" xfId="13443"/>
    <cellStyle name="20% - Accent1 5 2 6 3" xfId="11753"/>
    <cellStyle name="20% - Accent1 5 2 7" xfId="3879"/>
    <cellStyle name="20% - Accent1 5 2 7 2" xfId="7047"/>
    <cellStyle name="20% - Accent1 5 2 7 2 2" xfId="13444"/>
    <cellStyle name="20% - Accent1 5 2 7 3" xfId="11922"/>
    <cellStyle name="20% - Accent1 5 2 8" xfId="5074"/>
    <cellStyle name="20% - Accent1 5 2 8 2" xfId="7048"/>
    <cellStyle name="20% - Accent1 5 2 8 2 2" xfId="13445"/>
    <cellStyle name="20% - Accent1 5 2 8 3" xfId="12297"/>
    <cellStyle name="20% - Accent1 5 2 9" xfId="5550"/>
    <cellStyle name="20% - Accent1 5 2 9 2" xfId="7049"/>
    <cellStyle name="20% - Accent1 5 2 9 2 2" xfId="13446"/>
    <cellStyle name="20% - Accent1 5 2 9 3" xfId="12506"/>
    <cellStyle name="20% - Accent1 5 3" xfId="919"/>
    <cellStyle name="20% - Accent1 5 3 2" xfId="7050"/>
    <cellStyle name="20% - Accent1 5 3 2 2" xfId="13447"/>
    <cellStyle name="20% - Accent1 5 3 3" xfId="10637"/>
    <cellStyle name="20% - Accent1 5 4" xfId="2051"/>
    <cellStyle name="20% - Accent1 5 4 2" xfId="7051"/>
    <cellStyle name="20% - Accent1 5 4 2 2" xfId="13448"/>
    <cellStyle name="20% - Accent1 5 4 3" xfId="11175"/>
    <cellStyle name="20% - Accent1 5 5" xfId="2595"/>
    <cellStyle name="20% - Accent1 5 5 2" xfId="7052"/>
    <cellStyle name="20% - Accent1 5 5 2 2" xfId="13449"/>
    <cellStyle name="20% - Accent1 5 5 3" xfId="11431"/>
    <cellStyle name="20% - Accent1 5 6" xfId="3055"/>
    <cellStyle name="20% - Accent1 5 6 2" xfId="7053"/>
    <cellStyle name="20% - Accent1 5 6 2 2" xfId="13450"/>
    <cellStyle name="20% - Accent1 5 6 3" xfId="11596"/>
    <cellStyle name="20% - Accent1 5 7" xfId="3414"/>
    <cellStyle name="20% - Accent1 5 7 2" xfId="7054"/>
    <cellStyle name="20% - Accent1 5 7 2 2" xfId="13451"/>
    <cellStyle name="20% - Accent1 5 7 3" xfId="11693"/>
    <cellStyle name="20% - Accent1 5 8" xfId="3742"/>
    <cellStyle name="20% - Accent1 5 8 2" xfId="7055"/>
    <cellStyle name="20% - Accent1 5 8 2 2" xfId="13452"/>
    <cellStyle name="20% - Accent1 5 8 3" xfId="11803"/>
    <cellStyle name="20% - Accent1 5 9" xfId="4245"/>
    <cellStyle name="20% - Accent1 5 9 2" xfId="7056"/>
    <cellStyle name="20% - Accent1 5 9 2 2" xfId="13453"/>
    <cellStyle name="20% - Accent1 5 9 3" xfId="12015"/>
    <cellStyle name="20% - Accent1 5_WAST 1112 040512 WG Submission" xfId="58"/>
    <cellStyle name="20% - Accent1 6" xfId="59"/>
    <cellStyle name="20% - Accent1 6 10" xfId="4771"/>
    <cellStyle name="20% - Accent1 6 10 2" xfId="7057"/>
    <cellStyle name="20% - Accent1 6 10 2 2" xfId="13454"/>
    <cellStyle name="20% - Accent1 6 10 3" xfId="12232"/>
    <cellStyle name="20% - Accent1 6 11" xfId="5328"/>
    <cellStyle name="20% - Accent1 6 11 2" xfId="7058"/>
    <cellStyle name="20% - Accent1 6 11 2 2" xfId="13455"/>
    <cellStyle name="20% - Accent1 6 11 3" xfId="12478"/>
    <cellStyle name="20% - Accent1 6 12" xfId="5793"/>
    <cellStyle name="20% - Accent1 6 12 2" xfId="7059"/>
    <cellStyle name="20% - Accent1 6 12 2 2" xfId="13456"/>
    <cellStyle name="20% - Accent1 6 12 3" xfId="12682"/>
    <cellStyle name="20% - Accent1 6 13" xfId="6331"/>
    <cellStyle name="20% - Accent1 6 13 2" xfId="7060"/>
    <cellStyle name="20% - Accent1 6 13 2 2" xfId="13457"/>
    <cellStyle name="20% - Accent1 6 13 3" xfId="13014"/>
    <cellStyle name="20% - Accent1 6 14" xfId="9871"/>
    <cellStyle name="20% - Accent1 6 14 2" xfId="16018"/>
    <cellStyle name="20% - Accent1 6 15" xfId="9993"/>
    <cellStyle name="20% - Accent1 6 2" xfId="60"/>
    <cellStyle name="20% - Accent1 6 2 10" xfId="5905"/>
    <cellStyle name="20% - Accent1 6 2 10 2" xfId="7062"/>
    <cellStyle name="20% - Accent1 6 2 10 2 2" xfId="13459"/>
    <cellStyle name="20% - Accent1 6 2 10 3" xfId="12705"/>
    <cellStyle name="20% - Accent1 6 2 11" xfId="6191"/>
    <cellStyle name="20% - Accent1 6 2 11 2" xfId="7063"/>
    <cellStyle name="20% - Accent1 6 2 11 2 2" xfId="13460"/>
    <cellStyle name="20% - Accent1 6 2 11 3" xfId="12892"/>
    <cellStyle name="20% - Accent1 6 2 12" xfId="6799"/>
    <cellStyle name="20% - Accent1 6 2 12 2" xfId="7064"/>
    <cellStyle name="20% - Accent1 6 2 12 2 2" xfId="13461"/>
    <cellStyle name="20% - Accent1 6 2 12 3" xfId="13198"/>
    <cellStyle name="20% - Accent1 6 2 13" xfId="7061"/>
    <cellStyle name="20% - Accent1 6 2 13 2" xfId="13458"/>
    <cellStyle name="20% - Accent1 6 2 14" xfId="10137"/>
    <cellStyle name="20% - Accent1 6 2 2" xfId="1779"/>
    <cellStyle name="20% - Accent1 6 2 2 2" xfId="7065"/>
    <cellStyle name="20% - Accent1 6 2 2 2 2" xfId="11057"/>
    <cellStyle name="20% - Accent1 6 2 2 3" xfId="10138"/>
    <cellStyle name="20% - Accent1 6 2 3" xfId="2895"/>
    <cellStyle name="20% - Accent1 6 2 3 2" xfId="7066"/>
    <cellStyle name="20% - Accent1 6 2 3 2 2" xfId="13462"/>
    <cellStyle name="20% - Accent1 6 2 3 3" xfId="11515"/>
    <cellStyle name="20% - Accent1 6 2 4" xfId="3259"/>
    <cellStyle name="20% - Accent1 6 2 4 2" xfId="7067"/>
    <cellStyle name="20% - Accent1 6 2 4 2 2" xfId="13463"/>
    <cellStyle name="20% - Accent1 6 2 4 3" xfId="11613"/>
    <cellStyle name="20% - Accent1 6 2 5" xfId="3519"/>
    <cellStyle name="20% - Accent1 6 2 5 2" xfId="7068"/>
    <cellStyle name="20% - Accent1 6 2 5 2 2" xfId="13464"/>
    <cellStyle name="20% - Accent1 6 2 5 3" xfId="11709"/>
    <cellStyle name="20% - Accent1 6 2 6" xfId="3682"/>
    <cellStyle name="20% - Accent1 6 2 6 2" xfId="7069"/>
    <cellStyle name="20% - Accent1 6 2 6 2 2" xfId="13465"/>
    <cellStyle name="20% - Accent1 6 2 6 3" xfId="11754"/>
    <cellStyle name="20% - Accent1 6 2 7" xfId="3880"/>
    <cellStyle name="20% - Accent1 6 2 7 2" xfId="7070"/>
    <cellStyle name="20% - Accent1 6 2 7 2 2" xfId="13466"/>
    <cellStyle name="20% - Accent1 6 2 7 3" xfId="11923"/>
    <cellStyle name="20% - Accent1 6 2 8" xfId="5075"/>
    <cellStyle name="20% - Accent1 6 2 8 2" xfId="7071"/>
    <cellStyle name="20% - Accent1 6 2 8 2 2" xfId="13467"/>
    <cellStyle name="20% - Accent1 6 2 8 3" xfId="12298"/>
    <cellStyle name="20% - Accent1 6 2 9" xfId="5551"/>
    <cellStyle name="20% - Accent1 6 2 9 2" xfId="7072"/>
    <cellStyle name="20% - Accent1 6 2 9 2 2" xfId="13468"/>
    <cellStyle name="20% - Accent1 6 2 9 3" xfId="12507"/>
    <cellStyle name="20% - Accent1 6 3" xfId="920"/>
    <cellStyle name="20% - Accent1 6 3 2" xfId="7073"/>
    <cellStyle name="20% - Accent1 6 3 2 2" xfId="13469"/>
    <cellStyle name="20% - Accent1 6 3 3" xfId="10638"/>
    <cellStyle name="20% - Accent1 6 4" xfId="2052"/>
    <cellStyle name="20% - Accent1 6 4 2" xfId="7074"/>
    <cellStyle name="20% - Accent1 6 4 2 2" xfId="13470"/>
    <cellStyle name="20% - Accent1 6 4 3" xfId="11176"/>
    <cellStyle name="20% - Accent1 6 5" xfId="2594"/>
    <cellStyle name="20% - Accent1 6 5 2" xfId="7075"/>
    <cellStyle name="20% - Accent1 6 5 2 2" xfId="13471"/>
    <cellStyle name="20% - Accent1 6 5 3" xfId="11430"/>
    <cellStyle name="20% - Accent1 6 6" xfId="3054"/>
    <cellStyle name="20% - Accent1 6 6 2" xfId="7076"/>
    <cellStyle name="20% - Accent1 6 6 2 2" xfId="13472"/>
    <cellStyle name="20% - Accent1 6 6 3" xfId="11595"/>
    <cellStyle name="20% - Accent1 6 7" xfId="3413"/>
    <cellStyle name="20% - Accent1 6 7 2" xfId="7077"/>
    <cellStyle name="20% - Accent1 6 7 2 2" xfId="13473"/>
    <cellStyle name="20% - Accent1 6 7 3" xfId="11692"/>
    <cellStyle name="20% - Accent1 6 8" xfId="3743"/>
    <cellStyle name="20% - Accent1 6 8 2" xfId="7078"/>
    <cellStyle name="20% - Accent1 6 8 2 2" xfId="13474"/>
    <cellStyle name="20% - Accent1 6 8 3" xfId="11804"/>
    <cellStyle name="20% - Accent1 6 9" xfId="4246"/>
    <cellStyle name="20% - Accent1 6 9 2" xfId="7079"/>
    <cellStyle name="20% - Accent1 6 9 2 2" xfId="13475"/>
    <cellStyle name="20% - Accent1 6 9 3" xfId="12016"/>
    <cellStyle name="20% - Accent1 6_WAST 1112 040512 WG Submission" xfId="61"/>
    <cellStyle name="20% - Accent1 7" xfId="62"/>
    <cellStyle name="20% - Accent1 7 10" xfId="4770"/>
    <cellStyle name="20% - Accent1 7 10 2" xfId="7081"/>
    <cellStyle name="20% - Accent1 7 10 2 2" xfId="13477"/>
    <cellStyle name="20% - Accent1 7 10 3" xfId="12231"/>
    <cellStyle name="20% - Accent1 7 11" xfId="5327"/>
    <cellStyle name="20% - Accent1 7 11 2" xfId="7082"/>
    <cellStyle name="20% - Accent1 7 11 2 2" xfId="13478"/>
    <cellStyle name="20% - Accent1 7 11 3" xfId="12477"/>
    <cellStyle name="20% - Accent1 7 12" xfId="5792"/>
    <cellStyle name="20% - Accent1 7 12 2" xfId="7083"/>
    <cellStyle name="20% - Accent1 7 12 2 2" xfId="13479"/>
    <cellStyle name="20% - Accent1 7 12 3" xfId="12681"/>
    <cellStyle name="20% - Accent1 7 13" xfId="6332"/>
    <cellStyle name="20% - Accent1 7 13 2" xfId="7084"/>
    <cellStyle name="20% - Accent1 7 13 2 2" xfId="13480"/>
    <cellStyle name="20% - Accent1 7 13 3" xfId="13015"/>
    <cellStyle name="20% - Accent1 7 14" xfId="7080"/>
    <cellStyle name="20% - Accent1 7 14 2" xfId="13476"/>
    <cellStyle name="20% - Accent1 7 15" xfId="9872"/>
    <cellStyle name="20% - Accent1 7 15 2" xfId="16019"/>
    <cellStyle name="20% - Accent1 7 16" xfId="9994"/>
    <cellStyle name="20% - Accent1 7 2" xfId="63"/>
    <cellStyle name="20% - Accent1 7 2 10" xfId="5906"/>
    <cellStyle name="20% - Accent1 7 2 10 2" xfId="7086"/>
    <cellStyle name="20% - Accent1 7 2 10 2 2" xfId="13482"/>
    <cellStyle name="20% - Accent1 7 2 10 3" xfId="12706"/>
    <cellStyle name="20% - Accent1 7 2 11" xfId="6192"/>
    <cellStyle name="20% - Accent1 7 2 11 2" xfId="7087"/>
    <cellStyle name="20% - Accent1 7 2 11 2 2" xfId="13483"/>
    <cellStyle name="20% - Accent1 7 2 11 3" xfId="12893"/>
    <cellStyle name="20% - Accent1 7 2 12" xfId="6800"/>
    <cellStyle name="20% - Accent1 7 2 12 2" xfId="7088"/>
    <cellStyle name="20% - Accent1 7 2 12 2 2" xfId="13484"/>
    <cellStyle name="20% - Accent1 7 2 12 3" xfId="13199"/>
    <cellStyle name="20% - Accent1 7 2 13" xfId="7085"/>
    <cellStyle name="20% - Accent1 7 2 13 2" xfId="13481"/>
    <cellStyle name="20% - Accent1 7 2 14" xfId="10139"/>
    <cellStyle name="20% - Accent1 7 2 2" xfId="1780"/>
    <cellStyle name="20% - Accent1 7 2 2 2" xfId="7089"/>
    <cellStyle name="20% - Accent1 7 2 2 2 2" xfId="13485"/>
    <cellStyle name="20% - Accent1 7 2 2 3" xfId="11058"/>
    <cellStyle name="20% - Accent1 7 2 3" xfId="2896"/>
    <cellStyle name="20% - Accent1 7 2 3 2" xfId="7090"/>
    <cellStyle name="20% - Accent1 7 2 3 2 2" xfId="13486"/>
    <cellStyle name="20% - Accent1 7 2 3 3" xfId="11516"/>
    <cellStyle name="20% - Accent1 7 2 4" xfId="3260"/>
    <cellStyle name="20% - Accent1 7 2 4 2" xfId="7091"/>
    <cellStyle name="20% - Accent1 7 2 4 2 2" xfId="13487"/>
    <cellStyle name="20% - Accent1 7 2 4 3" xfId="11614"/>
    <cellStyle name="20% - Accent1 7 2 5" xfId="3520"/>
    <cellStyle name="20% - Accent1 7 2 5 2" xfId="7092"/>
    <cellStyle name="20% - Accent1 7 2 5 2 2" xfId="13488"/>
    <cellStyle name="20% - Accent1 7 2 5 3" xfId="11710"/>
    <cellStyle name="20% - Accent1 7 2 6" xfId="3683"/>
    <cellStyle name="20% - Accent1 7 2 6 2" xfId="7093"/>
    <cellStyle name="20% - Accent1 7 2 6 2 2" xfId="13489"/>
    <cellStyle name="20% - Accent1 7 2 6 3" xfId="11755"/>
    <cellStyle name="20% - Accent1 7 2 7" xfId="3881"/>
    <cellStyle name="20% - Accent1 7 2 7 2" xfId="7094"/>
    <cellStyle name="20% - Accent1 7 2 7 2 2" xfId="13490"/>
    <cellStyle name="20% - Accent1 7 2 7 3" xfId="11924"/>
    <cellStyle name="20% - Accent1 7 2 8" xfId="5076"/>
    <cellStyle name="20% - Accent1 7 2 8 2" xfId="7095"/>
    <cellStyle name="20% - Accent1 7 2 8 2 2" xfId="13491"/>
    <cellStyle name="20% - Accent1 7 2 8 3" xfId="12299"/>
    <cellStyle name="20% - Accent1 7 2 9" xfId="5552"/>
    <cellStyle name="20% - Accent1 7 2 9 2" xfId="7096"/>
    <cellStyle name="20% - Accent1 7 2 9 2 2" xfId="13492"/>
    <cellStyle name="20% - Accent1 7 2 9 3" xfId="12508"/>
    <cellStyle name="20% - Accent1 7 3" xfId="921"/>
    <cellStyle name="20% - Accent1 7 3 2" xfId="7097"/>
    <cellStyle name="20% - Accent1 7 3 2 2" xfId="13493"/>
    <cellStyle name="20% - Accent1 7 3 3" xfId="10639"/>
    <cellStyle name="20% - Accent1 7 4" xfId="2053"/>
    <cellStyle name="20% - Accent1 7 4 2" xfId="7098"/>
    <cellStyle name="20% - Accent1 7 4 2 2" xfId="13494"/>
    <cellStyle name="20% - Accent1 7 4 3" xfId="11177"/>
    <cellStyle name="20% - Accent1 7 5" xfId="2593"/>
    <cellStyle name="20% - Accent1 7 5 2" xfId="7099"/>
    <cellStyle name="20% - Accent1 7 5 2 2" xfId="13495"/>
    <cellStyle name="20% - Accent1 7 5 3" xfId="11429"/>
    <cellStyle name="20% - Accent1 7 6" xfId="3053"/>
    <cellStyle name="20% - Accent1 7 6 2" xfId="7100"/>
    <cellStyle name="20% - Accent1 7 6 2 2" xfId="13496"/>
    <cellStyle name="20% - Accent1 7 6 3" xfId="11594"/>
    <cellStyle name="20% - Accent1 7 7" xfId="3412"/>
    <cellStyle name="20% - Accent1 7 7 2" xfId="7101"/>
    <cellStyle name="20% - Accent1 7 7 2 2" xfId="13497"/>
    <cellStyle name="20% - Accent1 7 7 3" xfId="11691"/>
    <cellStyle name="20% - Accent1 7 8" xfId="3744"/>
    <cellStyle name="20% - Accent1 7 8 2" xfId="7102"/>
    <cellStyle name="20% - Accent1 7 8 2 2" xfId="13498"/>
    <cellStyle name="20% - Accent1 7 8 3" xfId="11805"/>
    <cellStyle name="20% - Accent1 7 9" xfId="4247"/>
    <cellStyle name="20% - Accent1 7 9 2" xfId="7103"/>
    <cellStyle name="20% - Accent1 7 9 2 2" xfId="13499"/>
    <cellStyle name="20% - Accent1 7 9 3" xfId="12017"/>
    <cellStyle name="20% - Accent1 7_WAST 1112 040512 WG Submission" xfId="64"/>
    <cellStyle name="20% - Accent1 8" xfId="65"/>
    <cellStyle name="20% - Accent1 8 10" xfId="5326"/>
    <cellStyle name="20% - Accent1 8 10 2" xfId="7105"/>
    <cellStyle name="20% - Accent1 8 10 2 2" xfId="13501"/>
    <cellStyle name="20% - Accent1 8 10 3" xfId="12476"/>
    <cellStyle name="20% - Accent1 8 11" xfId="5791"/>
    <cellStyle name="20% - Accent1 8 11 2" xfId="7106"/>
    <cellStyle name="20% - Accent1 8 11 2 2" xfId="13502"/>
    <cellStyle name="20% - Accent1 8 11 3" xfId="12680"/>
    <cellStyle name="20% - Accent1 8 12" xfId="6333"/>
    <cellStyle name="20% - Accent1 8 12 2" xfId="7107"/>
    <cellStyle name="20% - Accent1 8 12 2 2" xfId="13503"/>
    <cellStyle name="20% - Accent1 8 12 3" xfId="13016"/>
    <cellStyle name="20% - Accent1 8 13" xfId="7104"/>
    <cellStyle name="20% - Accent1 8 13 2" xfId="13500"/>
    <cellStyle name="20% - Accent1 8 14" xfId="9873"/>
    <cellStyle name="20% - Accent1 8 14 2" xfId="16020"/>
    <cellStyle name="20% - Accent1 8 15" xfId="9995"/>
    <cellStyle name="20% - Accent1 8 2" xfId="922"/>
    <cellStyle name="20% - Accent1 8 2 2" xfId="3882"/>
    <cellStyle name="20% - Accent1 8 2 2 2" xfId="7109"/>
    <cellStyle name="20% - Accent1 8 2 2 2 2" xfId="13505"/>
    <cellStyle name="20% - Accent1 8 2 2 3" xfId="10640"/>
    <cellStyle name="20% - Accent1 8 2 3" xfId="5077"/>
    <cellStyle name="20% - Accent1 8 2 3 2" xfId="7110"/>
    <cellStyle name="20% - Accent1 8 2 3 2 2" xfId="13506"/>
    <cellStyle name="20% - Accent1 8 2 3 3" xfId="12300"/>
    <cellStyle name="20% - Accent1 8 2 4" xfId="5553"/>
    <cellStyle name="20% - Accent1 8 2 4 2" xfId="7111"/>
    <cellStyle name="20% - Accent1 8 2 4 2 2" xfId="13507"/>
    <cellStyle name="20% - Accent1 8 2 4 3" xfId="12509"/>
    <cellStyle name="20% - Accent1 8 2 5" xfId="5907"/>
    <cellStyle name="20% - Accent1 8 2 5 2" xfId="7112"/>
    <cellStyle name="20% - Accent1 8 2 5 2 2" xfId="13508"/>
    <cellStyle name="20% - Accent1 8 2 5 3" xfId="12707"/>
    <cellStyle name="20% - Accent1 8 2 6" xfId="6193"/>
    <cellStyle name="20% - Accent1 8 2 6 2" xfId="7113"/>
    <cellStyle name="20% - Accent1 8 2 6 2 2" xfId="13509"/>
    <cellStyle name="20% - Accent1 8 2 6 3" xfId="12894"/>
    <cellStyle name="20% - Accent1 8 2 7" xfId="6801"/>
    <cellStyle name="20% - Accent1 8 2 7 2" xfId="7114"/>
    <cellStyle name="20% - Accent1 8 2 7 2 2" xfId="13510"/>
    <cellStyle name="20% - Accent1 8 2 7 3" xfId="13200"/>
    <cellStyle name="20% - Accent1 8 2 8" xfId="7108"/>
    <cellStyle name="20% - Accent1 8 2 8 2" xfId="13504"/>
    <cellStyle name="20% - Accent1 8 2 9" xfId="10140"/>
    <cellStyle name="20% - Accent1 8 3" xfId="2054"/>
    <cellStyle name="20% - Accent1 8 3 2" xfId="7115"/>
    <cellStyle name="20% - Accent1 8 3 2 2" xfId="13511"/>
    <cellStyle name="20% - Accent1 8 3 3" xfId="11178"/>
    <cellStyle name="20% - Accent1 8 4" xfId="2592"/>
    <cellStyle name="20% - Accent1 8 4 2" xfId="7116"/>
    <cellStyle name="20% - Accent1 8 4 2 2" xfId="13512"/>
    <cellStyle name="20% - Accent1 8 4 3" xfId="11428"/>
    <cellStyle name="20% - Accent1 8 5" xfId="3052"/>
    <cellStyle name="20% - Accent1 8 5 2" xfId="7117"/>
    <cellStyle name="20% - Accent1 8 5 2 2" xfId="13513"/>
    <cellStyle name="20% - Accent1 8 5 3" xfId="11593"/>
    <cellStyle name="20% - Accent1 8 6" xfId="3411"/>
    <cellStyle name="20% - Accent1 8 6 2" xfId="7118"/>
    <cellStyle name="20% - Accent1 8 6 2 2" xfId="13514"/>
    <cellStyle name="20% - Accent1 8 6 3" xfId="11690"/>
    <cellStyle name="20% - Accent1 8 7" xfId="3745"/>
    <cellStyle name="20% - Accent1 8 7 2" xfId="7119"/>
    <cellStyle name="20% - Accent1 8 7 2 2" xfId="13515"/>
    <cellStyle name="20% - Accent1 8 7 3" xfId="11806"/>
    <cellStyle name="20% - Accent1 8 8" xfId="4248"/>
    <cellStyle name="20% - Accent1 8 8 2" xfId="7120"/>
    <cellStyle name="20% - Accent1 8 8 2 2" xfId="13516"/>
    <cellStyle name="20% - Accent1 8 8 3" xfId="12018"/>
    <cellStyle name="20% - Accent1 8 9" xfId="4769"/>
    <cellStyle name="20% - Accent1 8 9 2" xfId="7121"/>
    <cellStyle name="20% - Accent1 8 9 2 2" xfId="13517"/>
    <cellStyle name="20% - Accent1 8 9 3" xfId="12230"/>
    <cellStyle name="20% - Accent1 9" xfId="66"/>
    <cellStyle name="20% - Accent1 9 10" xfId="5325"/>
    <cellStyle name="20% - Accent1 9 10 2" xfId="7123"/>
    <cellStyle name="20% - Accent1 9 10 2 2" xfId="13519"/>
    <cellStyle name="20% - Accent1 9 10 3" xfId="12475"/>
    <cellStyle name="20% - Accent1 9 11" xfId="5790"/>
    <cellStyle name="20% - Accent1 9 11 2" xfId="7124"/>
    <cellStyle name="20% - Accent1 9 11 2 2" xfId="13520"/>
    <cellStyle name="20% - Accent1 9 11 3" xfId="12679"/>
    <cellStyle name="20% - Accent1 9 12" xfId="6334"/>
    <cellStyle name="20% - Accent1 9 12 2" xfId="7125"/>
    <cellStyle name="20% - Accent1 9 12 2 2" xfId="13521"/>
    <cellStyle name="20% - Accent1 9 12 3" xfId="13017"/>
    <cellStyle name="20% - Accent1 9 13" xfId="7122"/>
    <cellStyle name="20% - Accent1 9 13 2" xfId="13518"/>
    <cellStyle name="20% - Accent1 9 14" xfId="9874"/>
    <cellStyle name="20% - Accent1 9 14 2" xfId="16021"/>
    <cellStyle name="20% - Accent1 9 15" xfId="9996"/>
    <cellStyle name="20% - Accent1 9 2" xfId="923"/>
    <cellStyle name="20% - Accent1 9 2 2" xfId="3883"/>
    <cellStyle name="20% - Accent1 9 2 2 2" xfId="7127"/>
    <cellStyle name="20% - Accent1 9 2 2 2 2" xfId="13523"/>
    <cellStyle name="20% - Accent1 9 2 2 3" xfId="10641"/>
    <cellStyle name="20% - Accent1 9 2 3" xfId="5078"/>
    <cellStyle name="20% - Accent1 9 2 3 2" xfId="7128"/>
    <cellStyle name="20% - Accent1 9 2 3 2 2" xfId="13524"/>
    <cellStyle name="20% - Accent1 9 2 3 3" xfId="12301"/>
    <cellStyle name="20% - Accent1 9 2 4" xfId="5554"/>
    <cellStyle name="20% - Accent1 9 2 4 2" xfId="7129"/>
    <cellStyle name="20% - Accent1 9 2 4 2 2" xfId="13525"/>
    <cellStyle name="20% - Accent1 9 2 4 3" xfId="12510"/>
    <cellStyle name="20% - Accent1 9 2 5" xfId="5908"/>
    <cellStyle name="20% - Accent1 9 2 5 2" xfId="7130"/>
    <cellStyle name="20% - Accent1 9 2 5 2 2" xfId="13526"/>
    <cellStyle name="20% - Accent1 9 2 5 3" xfId="12708"/>
    <cellStyle name="20% - Accent1 9 2 6" xfId="6194"/>
    <cellStyle name="20% - Accent1 9 2 6 2" xfId="7131"/>
    <cellStyle name="20% - Accent1 9 2 6 2 2" xfId="13527"/>
    <cellStyle name="20% - Accent1 9 2 6 3" xfId="12895"/>
    <cellStyle name="20% - Accent1 9 2 7" xfId="6802"/>
    <cellStyle name="20% - Accent1 9 2 7 2" xfId="7132"/>
    <cellStyle name="20% - Accent1 9 2 7 2 2" xfId="13528"/>
    <cellStyle name="20% - Accent1 9 2 7 3" xfId="13201"/>
    <cellStyle name="20% - Accent1 9 2 8" xfId="7126"/>
    <cellStyle name="20% - Accent1 9 2 8 2" xfId="13522"/>
    <cellStyle name="20% - Accent1 9 2 9" xfId="10141"/>
    <cellStyle name="20% - Accent1 9 3" xfId="2055"/>
    <cellStyle name="20% - Accent1 9 3 2" xfId="7133"/>
    <cellStyle name="20% - Accent1 9 3 2 2" xfId="13529"/>
    <cellStyle name="20% - Accent1 9 3 3" xfId="11179"/>
    <cellStyle name="20% - Accent1 9 4" xfId="2591"/>
    <cellStyle name="20% - Accent1 9 4 2" xfId="7134"/>
    <cellStyle name="20% - Accent1 9 4 2 2" xfId="13530"/>
    <cellStyle name="20% - Accent1 9 4 3" xfId="11427"/>
    <cellStyle name="20% - Accent1 9 5" xfId="3051"/>
    <cellStyle name="20% - Accent1 9 5 2" xfId="7135"/>
    <cellStyle name="20% - Accent1 9 5 2 2" xfId="13531"/>
    <cellStyle name="20% - Accent1 9 5 3" xfId="11592"/>
    <cellStyle name="20% - Accent1 9 6" xfId="3410"/>
    <cellStyle name="20% - Accent1 9 6 2" xfId="7136"/>
    <cellStyle name="20% - Accent1 9 6 2 2" xfId="13532"/>
    <cellStyle name="20% - Accent1 9 6 3" xfId="11689"/>
    <cellStyle name="20% - Accent1 9 7" xfId="3746"/>
    <cellStyle name="20% - Accent1 9 7 2" xfId="7137"/>
    <cellStyle name="20% - Accent1 9 7 2 2" xfId="13533"/>
    <cellStyle name="20% - Accent1 9 7 3" xfId="11807"/>
    <cellStyle name="20% - Accent1 9 8" xfId="4249"/>
    <cellStyle name="20% - Accent1 9 8 2" xfId="7138"/>
    <cellStyle name="20% - Accent1 9 8 2 2" xfId="13534"/>
    <cellStyle name="20% - Accent1 9 8 3" xfId="12019"/>
    <cellStyle name="20% - Accent1 9 9" xfId="4768"/>
    <cellStyle name="20% - Accent1 9 9 2" xfId="7139"/>
    <cellStyle name="20% - Accent1 9 9 2 2" xfId="13535"/>
    <cellStyle name="20% - Accent1 9 9 3" xfId="12229"/>
    <cellStyle name="20% - Accent2 10" xfId="67"/>
    <cellStyle name="20% - Accent2 10 10" xfId="5323"/>
    <cellStyle name="20% - Accent2 10 10 2" xfId="7141"/>
    <cellStyle name="20% - Accent2 10 10 2 2" xfId="13537"/>
    <cellStyle name="20% - Accent2 10 10 3" xfId="12474"/>
    <cellStyle name="20% - Accent2 10 11" xfId="5788"/>
    <cellStyle name="20% - Accent2 10 11 2" xfId="7142"/>
    <cellStyle name="20% - Accent2 10 11 2 2" xfId="13538"/>
    <cellStyle name="20% - Accent2 10 11 3" xfId="12678"/>
    <cellStyle name="20% - Accent2 10 12" xfId="6336"/>
    <cellStyle name="20% - Accent2 10 12 2" xfId="7143"/>
    <cellStyle name="20% - Accent2 10 12 2 2" xfId="13539"/>
    <cellStyle name="20% - Accent2 10 12 3" xfId="13018"/>
    <cellStyle name="20% - Accent2 10 13" xfId="7140"/>
    <cellStyle name="20% - Accent2 10 13 2" xfId="13536"/>
    <cellStyle name="20% - Accent2 10 14" xfId="9875"/>
    <cellStyle name="20% - Accent2 10 14 2" xfId="16022"/>
    <cellStyle name="20% - Accent2 10 15" xfId="9997"/>
    <cellStyle name="20% - Accent2 10 2" xfId="925"/>
    <cellStyle name="20% - Accent2 10 2 2" xfId="3884"/>
    <cellStyle name="20% - Accent2 10 2 2 2" xfId="7145"/>
    <cellStyle name="20% - Accent2 10 2 2 2 2" xfId="13541"/>
    <cellStyle name="20% - Accent2 10 2 2 3" xfId="10643"/>
    <cellStyle name="20% - Accent2 10 2 3" xfId="5079"/>
    <cellStyle name="20% - Accent2 10 2 3 2" xfId="7146"/>
    <cellStyle name="20% - Accent2 10 2 3 2 2" xfId="13542"/>
    <cellStyle name="20% - Accent2 10 2 3 3" xfId="12302"/>
    <cellStyle name="20% - Accent2 10 2 4" xfId="5555"/>
    <cellStyle name="20% - Accent2 10 2 4 2" xfId="7147"/>
    <cellStyle name="20% - Accent2 10 2 4 2 2" xfId="13543"/>
    <cellStyle name="20% - Accent2 10 2 4 3" xfId="12511"/>
    <cellStyle name="20% - Accent2 10 2 5" xfId="5909"/>
    <cellStyle name="20% - Accent2 10 2 5 2" xfId="7148"/>
    <cellStyle name="20% - Accent2 10 2 5 2 2" xfId="13544"/>
    <cellStyle name="20% - Accent2 10 2 5 3" xfId="12709"/>
    <cellStyle name="20% - Accent2 10 2 6" xfId="6195"/>
    <cellStyle name="20% - Accent2 10 2 6 2" xfId="7149"/>
    <cellStyle name="20% - Accent2 10 2 6 2 2" xfId="13545"/>
    <cellStyle name="20% - Accent2 10 2 6 3" xfId="12896"/>
    <cellStyle name="20% - Accent2 10 2 7" xfId="6803"/>
    <cellStyle name="20% - Accent2 10 2 7 2" xfId="7150"/>
    <cellStyle name="20% - Accent2 10 2 7 2 2" xfId="13546"/>
    <cellStyle name="20% - Accent2 10 2 7 3" xfId="13202"/>
    <cellStyle name="20% - Accent2 10 2 8" xfId="7144"/>
    <cellStyle name="20% - Accent2 10 2 8 2" xfId="13540"/>
    <cellStyle name="20% - Accent2 10 2 9" xfId="10142"/>
    <cellStyle name="20% - Accent2 10 3" xfId="2057"/>
    <cellStyle name="20% - Accent2 10 3 2" xfId="7151"/>
    <cellStyle name="20% - Accent2 10 3 2 2" xfId="13547"/>
    <cellStyle name="20% - Accent2 10 3 3" xfId="11180"/>
    <cellStyle name="20% - Accent2 10 4" xfId="2589"/>
    <cellStyle name="20% - Accent2 10 4 2" xfId="7152"/>
    <cellStyle name="20% - Accent2 10 4 2 2" xfId="13548"/>
    <cellStyle name="20% - Accent2 10 4 3" xfId="11426"/>
    <cellStyle name="20% - Accent2 10 5" xfId="3049"/>
    <cellStyle name="20% - Accent2 10 5 2" xfId="7153"/>
    <cellStyle name="20% - Accent2 10 5 2 2" xfId="13549"/>
    <cellStyle name="20% - Accent2 10 5 3" xfId="11591"/>
    <cellStyle name="20% - Accent2 10 6" xfId="3408"/>
    <cellStyle name="20% - Accent2 10 6 2" xfId="7154"/>
    <cellStyle name="20% - Accent2 10 6 2 2" xfId="13550"/>
    <cellStyle name="20% - Accent2 10 6 3" xfId="11688"/>
    <cellStyle name="20% - Accent2 10 7" xfId="3747"/>
    <cellStyle name="20% - Accent2 10 7 2" xfId="7155"/>
    <cellStyle name="20% - Accent2 10 7 2 2" xfId="13551"/>
    <cellStyle name="20% - Accent2 10 7 3" xfId="11808"/>
    <cellStyle name="20% - Accent2 10 8" xfId="4251"/>
    <cellStyle name="20% - Accent2 10 8 2" xfId="7156"/>
    <cellStyle name="20% - Accent2 10 8 2 2" xfId="13552"/>
    <cellStyle name="20% - Accent2 10 8 3" xfId="12020"/>
    <cellStyle name="20% - Accent2 10 9" xfId="4766"/>
    <cellStyle name="20% - Accent2 10 9 2" xfId="7157"/>
    <cellStyle name="20% - Accent2 10 9 2 2" xfId="13553"/>
    <cellStyle name="20% - Accent2 10 9 3" xfId="12228"/>
    <cellStyle name="20% - Accent2 11" xfId="68"/>
    <cellStyle name="20% - Accent2 11 10" xfId="5322"/>
    <cellStyle name="20% - Accent2 11 10 2" xfId="7159"/>
    <cellStyle name="20% - Accent2 11 10 2 2" xfId="13555"/>
    <cellStyle name="20% - Accent2 11 10 3" xfId="12473"/>
    <cellStyle name="20% - Accent2 11 11" xfId="5787"/>
    <cellStyle name="20% - Accent2 11 11 2" xfId="7160"/>
    <cellStyle name="20% - Accent2 11 11 2 2" xfId="13556"/>
    <cellStyle name="20% - Accent2 11 11 3" xfId="12677"/>
    <cellStyle name="20% - Accent2 11 12" xfId="6337"/>
    <cellStyle name="20% - Accent2 11 12 2" xfId="7161"/>
    <cellStyle name="20% - Accent2 11 12 2 2" xfId="13557"/>
    <cellStyle name="20% - Accent2 11 12 3" xfId="13019"/>
    <cellStyle name="20% - Accent2 11 13" xfId="7158"/>
    <cellStyle name="20% - Accent2 11 13 2" xfId="13554"/>
    <cellStyle name="20% - Accent2 11 14" xfId="9876"/>
    <cellStyle name="20% - Accent2 11 14 2" xfId="16023"/>
    <cellStyle name="20% - Accent2 11 15" xfId="9998"/>
    <cellStyle name="20% - Accent2 11 2" xfId="926"/>
    <cellStyle name="20% - Accent2 11 2 2" xfId="3885"/>
    <cellStyle name="20% - Accent2 11 2 2 2" xfId="7163"/>
    <cellStyle name="20% - Accent2 11 2 2 2 2" xfId="13559"/>
    <cellStyle name="20% - Accent2 11 2 2 3" xfId="10644"/>
    <cellStyle name="20% - Accent2 11 2 3" xfId="5080"/>
    <cellStyle name="20% - Accent2 11 2 3 2" xfId="7164"/>
    <cellStyle name="20% - Accent2 11 2 3 2 2" xfId="13560"/>
    <cellStyle name="20% - Accent2 11 2 3 3" xfId="12303"/>
    <cellStyle name="20% - Accent2 11 2 4" xfId="5556"/>
    <cellStyle name="20% - Accent2 11 2 4 2" xfId="7165"/>
    <cellStyle name="20% - Accent2 11 2 4 2 2" xfId="13561"/>
    <cellStyle name="20% - Accent2 11 2 4 3" xfId="12512"/>
    <cellStyle name="20% - Accent2 11 2 5" xfId="5910"/>
    <cellStyle name="20% - Accent2 11 2 5 2" xfId="7166"/>
    <cellStyle name="20% - Accent2 11 2 5 2 2" xfId="13562"/>
    <cellStyle name="20% - Accent2 11 2 5 3" xfId="12710"/>
    <cellStyle name="20% - Accent2 11 2 6" xfId="6196"/>
    <cellStyle name="20% - Accent2 11 2 6 2" xfId="7167"/>
    <cellStyle name="20% - Accent2 11 2 6 2 2" xfId="13563"/>
    <cellStyle name="20% - Accent2 11 2 6 3" xfId="12897"/>
    <cellStyle name="20% - Accent2 11 2 7" xfId="6804"/>
    <cellStyle name="20% - Accent2 11 2 7 2" xfId="7168"/>
    <cellStyle name="20% - Accent2 11 2 7 2 2" xfId="13564"/>
    <cellStyle name="20% - Accent2 11 2 7 3" xfId="13203"/>
    <cellStyle name="20% - Accent2 11 2 8" xfId="7162"/>
    <cellStyle name="20% - Accent2 11 2 8 2" xfId="13558"/>
    <cellStyle name="20% - Accent2 11 2 9" xfId="10143"/>
    <cellStyle name="20% - Accent2 11 3" xfId="2058"/>
    <cellStyle name="20% - Accent2 11 3 2" xfId="7169"/>
    <cellStyle name="20% - Accent2 11 3 2 2" xfId="13565"/>
    <cellStyle name="20% - Accent2 11 3 3" xfId="11181"/>
    <cellStyle name="20% - Accent2 11 4" xfId="2588"/>
    <cellStyle name="20% - Accent2 11 4 2" xfId="7170"/>
    <cellStyle name="20% - Accent2 11 4 2 2" xfId="13566"/>
    <cellStyle name="20% - Accent2 11 4 3" xfId="11425"/>
    <cellStyle name="20% - Accent2 11 5" xfId="3048"/>
    <cellStyle name="20% - Accent2 11 5 2" xfId="7171"/>
    <cellStyle name="20% - Accent2 11 5 2 2" xfId="13567"/>
    <cellStyle name="20% - Accent2 11 5 3" xfId="11590"/>
    <cellStyle name="20% - Accent2 11 6" xfId="3407"/>
    <cellStyle name="20% - Accent2 11 6 2" xfId="7172"/>
    <cellStyle name="20% - Accent2 11 6 2 2" xfId="13568"/>
    <cellStyle name="20% - Accent2 11 6 3" xfId="11687"/>
    <cellStyle name="20% - Accent2 11 7" xfId="3748"/>
    <cellStyle name="20% - Accent2 11 7 2" xfId="7173"/>
    <cellStyle name="20% - Accent2 11 7 2 2" xfId="13569"/>
    <cellStyle name="20% - Accent2 11 7 3" xfId="11809"/>
    <cellStyle name="20% - Accent2 11 8" xfId="4252"/>
    <cellStyle name="20% - Accent2 11 8 2" xfId="7174"/>
    <cellStyle name="20% - Accent2 11 8 2 2" xfId="13570"/>
    <cellStyle name="20% - Accent2 11 8 3" xfId="12021"/>
    <cellStyle name="20% - Accent2 11 9" xfId="4765"/>
    <cellStyle name="20% - Accent2 11 9 2" xfId="7175"/>
    <cellStyle name="20% - Accent2 11 9 2 2" xfId="13571"/>
    <cellStyle name="20% - Accent2 11 9 3" xfId="12227"/>
    <cellStyle name="20% - Accent2 12" xfId="69"/>
    <cellStyle name="20% - Accent2 12 10" xfId="5321"/>
    <cellStyle name="20% - Accent2 12 10 2" xfId="7177"/>
    <cellStyle name="20% - Accent2 12 10 2 2" xfId="13573"/>
    <cellStyle name="20% - Accent2 12 10 3" xfId="12472"/>
    <cellStyle name="20% - Accent2 12 11" xfId="5786"/>
    <cellStyle name="20% - Accent2 12 11 2" xfId="7178"/>
    <cellStyle name="20% - Accent2 12 11 2 2" xfId="13574"/>
    <cellStyle name="20% - Accent2 12 11 3" xfId="12676"/>
    <cellStyle name="20% - Accent2 12 12" xfId="6338"/>
    <cellStyle name="20% - Accent2 12 12 2" xfId="7179"/>
    <cellStyle name="20% - Accent2 12 12 2 2" xfId="13575"/>
    <cellStyle name="20% - Accent2 12 12 3" xfId="13020"/>
    <cellStyle name="20% - Accent2 12 13" xfId="7176"/>
    <cellStyle name="20% - Accent2 12 13 2" xfId="13572"/>
    <cellStyle name="20% - Accent2 12 14" xfId="9877"/>
    <cellStyle name="20% - Accent2 12 14 2" xfId="16024"/>
    <cellStyle name="20% - Accent2 12 15" xfId="9999"/>
    <cellStyle name="20% - Accent2 12 2" xfId="927"/>
    <cellStyle name="20% - Accent2 12 2 2" xfId="3886"/>
    <cellStyle name="20% - Accent2 12 2 2 2" xfId="7181"/>
    <cellStyle name="20% - Accent2 12 2 2 2 2" xfId="13577"/>
    <cellStyle name="20% - Accent2 12 2 2 3" xfId="10645"/>
    <cellStyle name="20% - Accent2 12 2 3" xfId="5081"/>
    <cellStyle name="20% - Accent2 12 2 3 2" xfId="7182"/>
    <cellStyle name="20% - Accent2 12 2 3 2 2" xfId="13578"/>
    <cellStyle name="20% - Accent2 12 2 3 3" xfId="12304"/>
    <cellStyle name="20% - Accent2 12 2 4" xfId="5557"/>
    <cellStyle name="20% - Accent2 12 2 4 2" xfId="7183"/>
    <cellStyle name="20% - Accent2 12 2 4 2 2" xfId="13579"/>
    <cellStyle name="20% - Accent2 12 2 4 3" xfId="12513"/>
    <cellStyle name="20% - Accent2 12 2 5" xfId="5911"/>
    <cellStyle name="20% - Accent2 12 2 5 2" xfId="7184"/>
    <cellStyle name="20% - Accent2 12 2 5 2 2" xfId="13580"/>
    <cellStyle name="20% - Accent2 12 2 5 3" xfId="12711"/>
    <cellStyle name="20% - Accent2 12 2 6" xfId="6197"/>
    <cellStyle name="20% - Accent2 12 2 6 2" xfId="7185"/>
    <cellStyle name="20% - Accent2 12 2 6 2 2" xfId="13581"/>
    <cellStyle name="20% - Accent2 12 2 6 3" xfId="12898"/>
    <cellStyle name="20% - Accent2 12 2 7" xfId="6805"/>
    <cellStyle name="20% - Accent2 12 2 7 2" xfId="7186"/>
    <cellStyle name="20% - Accent2 12 2 7 2 2" xfId="13582"/>
    <cellStyle name="20% - Accent2 12 2 7 3" xfId="13204"/>
    <cellStyle name="20% - Accent2 12 2 8" xfId="7180"/>
    <cellStyle name="20% - Accent2 12 2 8 2" xfId="13576"/>
    <cellStyle name="20% - Accent2 12 2 9" xfId="10144"/>
    <cellStyle name="20% - Accent2 12 3" xfId="2059"/>
    <cellStyle name="20% - Accent2 12 3 2" xfId="7187"/>
    <cellStyle name="20% - Accent2 12 3 2 2" xfId="13583"/>
    <cellStyle name="20% - Accent2 12 3 3" xfId="11182"/>
    <cellStyle name="20% - Accent2 12 4" xfId="2587"/>
    <cellStyle name="20% - Accent2 12 4 2" xfId="7188"/>
    <cellStyle name="20% - Accent2 12 4 2 2" xfId="13584"/>
    <cellStyle name="20% - Accent2 12 4 3" xfId="11424"/>
    <cellStyle name="20% - Accent2 12 5" xfId="3047"/>
    <cellStyle name="20% - Accent2 12 5 2" xfId="7189"/>
    <cellStyle name="20% - Accent2 12 5 2 2" xfId="13585"/>
    <cellStyle name="20% - Accent2 12 5 3" xfId="11589"/>
    <cellStyle name="20% - Accent2 12 6" xfId="3406"/>
    <cellStyle name="20% - Accent2 12 6 2" xfId="7190"/>
    <cellStyle name="20% - Accent2 12 6 2 2" xfId="13586"/>
    <cellStyle name="20% - Accent2 12 6 3" xfId="11686"/>
    <cellStyle name="20% - Accent2 12 7" xfId="3749"/>
    <cellStyle name="20% - Accent2 12 7 2" xfId="7191"/>
    <cellStyle name="20% - Accent2 12 7 2 2" xfId="13587"/>
    <cellStyle name="20% - Accent2 12 7 3" xfId="11810"/>
    <cellStyle name="20% - Accent2 12 8" xfId="4253"/>
    <cellStyle name="20% - Accent2 12 8 2" xfId="7192"/>
    <cellStyle name="20% - Accent2 12 8 2 2" xfId="13588"/>
    <cellStyle name="20% - Accent2 12 8 3" xfId="12022"/>
    <cellStyle name="20% - Accent2 12 9" xfId="4764"/>
    <cellStyle name="20% - Accent2 12 9 2" xfId="7193"/>
    <cellStyle name="20% - Accent2 12 9 2 2" xfId="13589"/>
    <cellStyle name="20% - Accent2 12 9 3" xfId="12226"/>
    <cellStyle name="20% - Accent2 13" xfId="70"/>
    <cellStyle name="20% - Accent2 13 10" xfId="5789"/>
    <cellStyle name="20% - Accent2 13 11" xfId="6335"/>
    <cellStyle name="20% - Accent2 13 12" xfId="7194"/>
    <cellStyle name="20% - Accent2 13 12 2" xfId="13590"/>
    <cellStyle name="20% - Accent2 13 2" xfId="924"/>
    <cellStyle name="20% - Accent2 13 2 2" xfId="10642"/>
    <cellStyle name="20% - Accent2 13 2 3" xfId="10145"/>
    <cellStyle name="20% - Accent2 13 3" xfId="2056"/>
    <cellStyle name="20% - Accent2 13 4" xfId="2590"/>
    <cellStyle name="20% - Accent2 13 5" xfId="3050"/>
    <cellStyle name="20% - Accent2 13 6" xfId="3409"/>
    <cellStyle name="20% - Accent2 13 7" xfId="4250"/>
    <cellStyle name="20% - Accent2 13 8" xfId="4767"/>
    <cellStyle name="20% - Accent2 13 9" xfId="5324"/>
    <cellStyle name="20% - Accent2 14" xfId="71"/>
    <cellStyle name="20% - Accent2 14 2" xfId="7195"/>
    <cellStyle name="20% - Accent2 14 2 2" xfId="13591"/>
    <cellStyle name="20% - Accent2 14 3" xfId="10146"/>
    <cellStyle name="20% - Accent2 15" xfId="72"/>
    <cellStyle name="20% - Accent2 15 2" xfId="7196"/>
    <cellStyle name="20% - Accent2 15 2 2" xfId="13592"/>
    <cellStyle name="20% - Accent2 15 3" xfId="10147"/>
    <cellStyle name="20% - Accent2 2" xfId="73"/>
    <cellStyle name="20% - Accent2 2 10" xfId="3405"/>
    <cellStyle name="20% - Accent2 2 11" xfId="4254"/>
    <cellStyle name="20% - Accent2 2 12" xfId="4763"/>
    <cellStyle name="20% - Accent2 2 13" xfId="5320"/>
    <cellStyle name="20% - Accent2 2 14" xfId="5785"/>
    <cellStyle name="20% - Accent2 2 15" xfId="6339"/>
    <cellStyle name="20% - Accent2 2 16" xfId="7197"/>
    <cellStyle name="20% - Accent2 2 16 2" xfId="13593"/>
    <cellStyle name="20% - Accent2 2 2" xfId="74"/>
    <cellStyle name="20% - Accent2 2 2 10" xfId="5319"/>
    <cellStyle name="20% - Accent2 2 2 10 2" xfId="7199"/>
    <cellStyle name="20% - Accent2 2 2 10 2 2" xfId="13595"/>
    <cellStyle name="20% - Accent2 2 2 10 3" xfId="12471"/>
    <cellStyle name="20% - Accent2 2 2 11" xfId="5784"/>
    <cellStyle name="20% - Accent2 2 2 11 2" xfId="7200"/>
    <cellStyle name="20% - Accent2 2 2 11 2 2" xfId="13596"/>
    <cellStyle name="20% - Accent2 2 2 11 3" xfId="12675"/>
    <cellStyle name="20% - Accent2 2 2 12" xfId="6340"/>
    <cellStyle name="20% - Accent2 2 2 12 2" xfId="7201"/>
    <cellStyle name="20% - Accent2 2 2 12 2 2" xfId="13597"/>
    <cellStyle name="20% - Accent2 2 2 12 3" xfId="13021"/>
    <cellStyle name="20% - Accent2 2 2 13" xfId="7198"/>
    <cellStyle name="20% - Accent2 2 2 13 2" xfId="13594"/>
    <cellStyle name="20% - Accent2 2 2 14" xfId="9878"/>
    <cellStyle name="20% - Accent2 2 2 14 2" xfId="16025"/>
    <cellStyle name="20% - Accent2 2 2 15" xfId="10000"/>
    <cellStyle name="20% - Accent2 2 2 2" xfId="929"/>
    <cellStyle name="20% - Accent2 2 2 2 2" xfId="3887"/>
    <cellStyle name="20% - Accent2 2 2 2 2 2" xfId="7203"/>
    <cellStyle name="20% - Accent2 2 2 2 2 2 2" xfId="13599"/>
    <cellStyle name="20% - Accent2 2 2 2 2 3" xfId="10646"/>
    <cellStyle name="20% - Accent2 2 2 2 3" xfId="5082"/>
    <cellStyle name="20% - Accent2 2 2 2 3 2" xfId="7204"/>
    <cellStyle name="20% - Accent2 2 2 2 3 2 2" xfId="13600"/>
    <cellStyle name="20% - Accent2 2 2 2 3 3" xfId="12305"/>
    <cellStyle name="20% - Accent2 2 2 2 4" xfId="5558"/>
    <cellStyle name="20% - Accent2 2 2 2 4 2" xfId="7205"/>
    <cellStyle name="20% - Accent2 2 2 2 4 2 2" xfId="13601"/>
    <cellStyle name="20% - Accent2 2 2 2 4 3" xfId="12514"/>
    <cellStyle name="20% - Accent2 2 2 2 5" xfId="5912"/>
    <cellStyle name="20% - Accent2 2 2 2 5 2" xfId="7206"/>
    <cellStyle name="20% - Accent2 2 2 2 5 2 2" xfId="13602"/>
    <cellStyle name="20% - Accent2 2 2 2 5 3" xfId="12712"/>
    <cellStyle name="20% - Accent2 2 2 2 6" xfId="6198"/>
    <cellStyle name="20% - Accent2 2 2 2 6 2" xfId="7207"/>
    <cellStyle name="20% - Accent2 2 2 2 6 2 2" xfId="13603"/>
    <cellStyle name="20% - Accent2 2 2 2 6 3" xfId="12899"/>
    <cellStyle name="20% - Accent2 2 2 2 7" xfId="6806"/>
    <cellStyle name="20% - Accent2 2 2 2 7 2" xfId="7208"/>
    <cellStyle name="20% - Accent2 2 2 2 7 2 2" xfId="13604"/>
    <cellStyle name="20% - Accent2 2 2 2 7 3" xfId="13205"/>
    <cellStyle name="20% - Accent2 2 2 2 8" xfId="7202"/>
    <cellStyle name="20% - Accent2 2 2 2 8 2" xfId="13598"/>
    <cellStyle name="20% - Accent2 2 2 2 9" xfId="10149"/>
    <cellStyle name="20% - Accent2 2 2 3" xfId="2061"/>
    <cellStyle name="20% - Accent2 2 2 3 2" xfId="7209"/>
    <cellStyle name="20% - Accent2 2 2 3 2 2" xfId="13605"/>
    <cellStyle name="20% - Accent2 2 2 3 3" xfId="11183"/>
    <cellStyle name="20% - Accent2 2 2 4" xfId="2585"/>
    <cellStyle name="20% - Accent2 2 2 4 2" xfId="7210"/>
    <cellStyle name="20% - Accent2 2 2 4 2 2" xfId="13606"/>
    <cellStyle name="20% - Accent2 2 2 4 3" xfId="11423"/>
    <cellStyle name="20% - Accent2 2 2 5" xfId="3045"/>
    <cellStyle name="20% - Accent2 2 2 5 2" xfId="7211"/>
    <cellStyle name="20% - Accent2 2 2 5 2 2" xfId="13607"/>
    <cellStyle name="20% - Accent2 2 2 5 3" xfId="11588"/>
    <cellStyle name="20% - Accent2 2 2 6" xfId="3404"/>
    <cellStyle name="20% - Accent2 2 2 6 2" xfId="7212"/>
    <cellStyle name="20% - Accent2 2 2 6 2 2" xfId="13608"/>
    <cellStyle name="20% - Accent2 2 2 6 3" xfId="11685"/>
    <cellStyle name="20% - Accent2 2 2 7" xfId="3750"/>
    <cellStyle name="20% - Accent2 2 2 7 2" xfId="7213"/>
    <cellStyle name="20% - Accent2 2 2 7 2 2" xfId="13609"/>
    <cellStyle name="20% - Accent2 2 2 7 3" xfId="11811"/>
    <cellStyle name="20% - Accent2 2 2 8" xfId="4255"/>
    <cellStyle name="20% - Accent2 2 2 8 2" xfId="7214"/>
    <cellStyle name="20% - Accent2 2 2 8 2 2" xfId="13610"/>
    <cellStyle name="20% - Accent2 2 2 8 3" xfId="12023"/>
    <cellStyle name="20% - Accent2 2 2 9" xfId="4762"/>
    <cellStyle name="20% - Accent2 2 2 9 2" xfId="7215"/>
    <cellStyle name="20% - Accent2 2 2 9 2 2" xfId="13611"/>
    <cellStyle name="20% - Accent2 2 2 9 3" xfId="12225"/>
    <cellStyle name="20% - Accent2 2 3" xfId="75"/>
    <cellStyle name="20% - Accent2 2 3 2" xfId="7216"/>
    <cellStyle name="20% - Accent2 2 3 2 2" xfId="13612"/>
    <cellStyle name="20% - Accent2 2 3 3" xfId="10148"/>
    <cellStyle name="20% - Accent2 2 4" xfId="76"/>
    <cellStyle name="20% - Accent2 2 4 2" xfId="7217"/>
    <cellStyle name="20% - Accent2 2 4 2 2" xfId="13613"/>
    <cellStyle name="20% - Accent2 2 4 3" xfId="10150"/>
    <cellStyle name="20% - Accent2 2 5" xfId="77"/>
    <cellStyle name="20% - Accent2 2 5 2" xfId="7218"/>
    <cellStyle name="20% - Accent2 2 5 2 2" xfId="13614"/>
    <cellStyle name="20% - Accent2 2 5 3" xfId="10151"/>
    <cellStyle name="20% - Accent2 2 6" xfId="928"/>
    <cellStyle name="20% - Accent2 2 7" xfId="2060"/>
    <cellStyle name="20% - Accent2 2 8" xfId="2586"/>
    <cellStyle name="20% - Accent2 2 9" xfId="3046"/>
    <cellStyle name="20% - Accent2 2_WAST 1112 040512 WG Submission" xfId="78"/>
    <cellStyle name="20% - Accent2 3" xfId="79"/>
    <cellStyle name="20% - Accent2 3 10" xfId="5318"/>
    <cellStyle name="20% - Accent2 3 11" xfId="5783"/>
    <cellStyle name="20% - Accent2 3 12" xfId="6341"/>
    <cellStyle name="20% - Accent2 3 2" xfId="80"/>
    <cellStyle name="20% - Accent2 3 2 10" xfId="5317"/>
    <cellStyle name="20% - Accent2 3 2 10 2" xfId="7220"/>
    <cellStyle name="20% - Accent2 3 2 10 2 2" xfId="13616"/>
    <cellStyle name="20% - Accent2 3 2 10 3" xfId="12470"/>
    <cellStyle name="20% - Accent2 3 2 11" xfId="5782"/>
    <cellStyle name="20% - Accent2 3 2 11 2" xfId="7221"/>
    <cellStyle name="20% - Accent2 3 2 11 2 2" xfId="13617"/>
    <cellStyle name="20% - Accent2 3 2 11 3" xfId="12674"/>
    <cellStyle name="20% - Accent2 3 2 12" xfId="6342"/>
    <cellStyle name="20% - Accent2 3 2 12 2" xfId="7222"/>
    <cellStyle name="20% - Accent2 3 2 12 2 2" xfId="13618"/>
    <cellStyle name="20% - Accent2 3 2 12 3" xfId="13022"/>
    <cellStyle name="20% - Accent2 3 2 13" xfId="7219"/>
    <cellStyle name="20% - Accent2 3 2 13 2" xfId="13615"/>
    <cellStyle name="20% - Accent2 3 2 14" xfId="9879"/>
    <cellStyle name="20% - Accent2 3 2 14 2" xfId="16026"/>
    <cellStyle name="20% - Accent2 3 2 15" xfId="10001"/>
    <cellStyle name="20% - Accent2 3 2 2" xfId="931"/>
    <cellStyle name="20% - Accent2 3 2 2 2" xfId="3888"/>
    <cellStyle name="20% - Accent2 3 2 2 2 2" xfId="7224"/>
    <cellStyle name="20% - Accent2 3 2 2 2 2 2" xfId="13620"/>
    <cellStyle name="20% - Accent2 3 2 2 2 3" xfId="10648"/>
    <cellStyle name="20% - Accent2 3 2 2 3" xfId="5083"/>
    <cellStyle name="20% - Accent2 3 2 2 3 2" xfId="7225"/>
    <cellStyle name="20% - Accent2 3 2 2 3 2 2" xfId="13621"/>
    <cellStyle name="20% - Accent2 3 2 2 3 3" xfId="12306"/>
    <cellStyle name="20% - Accent2 3 2 2 4" xfId="5559"/>
    <cellStyle name="20% - Accent2 3 2 2 4 2" xfId="7226"/>
    <cellStyle name="20% - Accent2 3 2 2 4 2 2" xfId="13622"/>
    <cellStyle name="20% - Accent2 3 2 2 4 3" xfId="12515"/>
    <cellStyle name="20% - Accent2 3 2 2 5" xfId="5913"/>
    <cellStyle name="20% - Accent2 3 2 2 5 2" xfId="7227"/>
    <cellStyle name="20% - Accent2 3 2 2 5 2 2" xfId="13623"/>
    <cellStyle name="20% - Accent2 3 2 2 5 3" xfId="12713"/>
    <cellStyle name="20% - Accent2 3 2 2 6" xfId="6199"/>
    <cellStyle name="20% - Accent2 3 2 2 6 2" xfId="7228"/>
    <cellStyle name="20% - Accent2 3 2 2 6 2 2" xfId="13624"/>
    <cellStyle name="20% - Accent2 3 2 2 6 3" xfId="12900"/>
    <cellStyle name="20% - Accent2 3 2 2 7" xfId="6807"/>
    <cellStyle name="20% - Accent2 3 2 2 7 2" xfId="7229"/>
    <cellStyle name="20% - Accent2 3 2 2 7 2 2" xfId="13625"/>
    <cellStyle name="20% - Accent2 3 2 2 7 3" xfId="13206"/>
    <cellStyle name="20% - Accent2 3 2 2 8" xfId="7223"/>
    <cellStyle name="20% - Accent2 3 2 2 8 2" xfId="13619"/>
    <cellStyle name="20% - Accent2 3 2 2 9" xfId="10153"/>
    <cellStyle name="20% - Accent2 3 2 3" xfId="2063"/>
    <cellStyle name="20% - Accent2 3 2 3 2" xfId="7230"/>
    <cellStyle name="20% - Accent2 3 2 3 2 2" xfId="13626"/>
    <cellStyle name="20% - Accent2 3 2 3 3" xfId="11184"/>
    <cellStyle name="20% - Accent2 3 2 4" xfId="2583"/>
    <cellStyle name="20% - Accent2 3 2 4 2" xfId="7231"/>
    <cellStyle name="20% - Accent2 3 2 4 2 2" xfId="13627"/>
    <cellStyle name="20% - Accent2 3 2 4 3" xfId="11422"/>
    <cellStyle name="20% - Accent2 3 2 5" xfId="3043"/>
    <cellStyle name="20% - Accent2 3 2 5 2" xfId="7232"/>
    <cellStyle name="20% - Accent2 3 2 5 2 2" xfId="13628"/>
    <cellStyle name="20% - Accent2 3 2 5 3" xfId="11587"/>
    <cellStyle name="20% - Accent2 3 2 6" xfId="3402"/>
    <cellStyle name="20% - Accent2 3 2 6 2" xfId="7233"/>
    <cellStyle name="20% - Accent2 3 2 6 2 2" xfId="13629"/>
    <cellStyle name="20% - Accent2 3 2 6 3" xfId="11684"/>
    <cellStyle name="20% - Accent2 3 2 7" xfId="3751"/>
    <cellStyle name="20% - Accent2 3 2 7 2" xfId="7234"/>
    <cellStyle name="20% - Accent2 3 2 7 2 2" xfId="13630"/>
    <cellStyle name="20% - Accent2 3 2 7 3" xfId="11812"/>
    <cellStyle name="20% - Accent2 3 2 8" xfId="4257"/>
    <cellStyle name="20% - Accent2 3 2 8 2" xfId="7235"/>
    <cellStyle name="20% - Accent2 3 2 8 2 2" xfId="13631"/>
    <cellStyle name="20% - Accent2 3 2 8 3" xfId="12024"/>
    <cellStyle name="20% - Accent2 3 2 9" xfId="4760"/>
    <cellStyle name="20% - Accent2 3 2 9 2" xfId="7236"/>
    <cellStyle name="20% - Accent2 3 2 9 2 2" xfId="13632"/>
    <cellStyle name="20% - Accent2 3 2 9 3" xfId="12224"/>
    <cellStyle name="20% - Accent2 3 3" xfId="930"/>
    <cellStyle name="20% - Accent2 3 3 2" xfId="10647"/>
    <cellStyle name="20% - Accent2 3 3 3" xfId="10152"/>
    <cellStyle name="20% - Accent2 3 4" xfId="2062"/>
    <cellStyle name="20% - Accent2 3 5" xfId="2584"/>
    <cellStyle name="20% - Accent2 3 6" xfId="3044"/>
    <cellStyle name="20% - Accent2 3 7" xfId="3403"/>
    <cellStyle name="20% - Accent2 3 8" xfId="4256"/>
    <cellStyle name="20% - Accent2 3 9" xfId="4761"/>
    <cellStyle name="20% - Accent2 3_WAST 1112 040512 WG Submission" xfId="81"/>
    <cellStyle name="20% - Accent2 4" xfId="82"/>
    <cellStyle name="20% - Accent2 4 10" xfId="4759"/>
    <cellStyle name="20% - Accent2 4 10 2" xfId="7237"/>
    <cellStyle name="20% - Accent2 4 10 2 2" xfId="13633"/>
    <cellStyle name="20% - Accent2 4 10 3" xfId="12223"/>
    <cellStyle name="20% - Accent2 4 11" xfId="5316"/>
    <cellStyle name="20% - Accent2 4 11 2" xfId="7238"/>
    <cellStyle name="20% - Accent2 4 11 2 2" xfId="13634"/>
    <cellStyle name="20% - Accent2 4 11 3" xfId="12469"/>
    <cellStyle name="20% - Accent2 4 12" xfId="5781"/>
    <cellStyle name="20% - Accent2 4 12 2" xfId="7239"/>
    <cellStyle name="20% - Accent2 4 12 2 2" xfId="13635"/>
    <cellStyle name="20% - Accent2 4 12 3" xfId="12673"/>
    <cellStyle name="20% - Accent2 4 13" xfId="6343"/>
    <cellStyle name="20% - Accent2 4 13 2" xfId="7240"/>
    <cellStyle name="20% - Accent2 4 13 2 2" xfId="13636"/>
    <cellStyle name="20% - Accent2 4 13 3" xfId="13023"/>
    <cellStyle name="20% - Accent2 4 14" xfId="9880"/>
    <cellStyle name="20% - Accent2 4 14 2" xfId="16027"/>
    <cellStyle name="20% - Accent2 4 15" xfId="10002"/>
    <cellStyle name="20% - Accent2 4 2" xfId="83"/>
    <cellStyle name="20% - Accent2 4 2 10" xfId="5914"/>
    <cellStyle name="20% - Accent2 4 2 10 2" xfId="7242"/>
    <cellStyle name="20% - Accent2 4 2 10 2 2" xfId="13638"/>
    <cellStyle name="20% - Accent2 4 2 10 3" xfId="12714"/>
    <cellStyle name="20% - Accent2 4 2 11" xfId="6200"/>
    <cellStyle name="20% - Accent2 4 2 11 2" xfId="7243"/>
    <cellStyle name="20% - Accent2 4 2 11 2 2" xfId="13639"/>
    <cellStyle name="20% - Accent2 4 2 11 3" xfId="12901"/>
    <cellStyle name="20% - Accent2 4 2 12" xfId="6808"/>
    <cellStyle name="20% - Accent2 4 2 12 2" xfId="7244"/>
    <cellStyle name="20% - Accent2 4 2 12 2 2" xfId="13640"/>
    <cellStyle name="20% - Accent2 4 2 12 3" xfId="13207"/>
    <cellStyle name="20% - Accent2 4 2 13" xfId="7241"/>
    <cellStyle name="20% - Accent2 4 2 13 2" xfId="13637"/>
    <cellStyle name="20% - Accent2 4 2 14" xfId="10154"/>
    <cellStyle name="20% - Accent2 4 2 2" xfId="1788"/>
    <cellStyle name="20% - Accent2 4 2 2 2" xfId="7245"/>
    <cellStyle name="20% - Accent2 4 2 2 2 2" xfId="11059"/>
    <cellStyle name="20% - Accent2 4 2 2 3" xfId="10155"/>
    <cellStyle name="20% - Accent2 4 2 3" xfId="2904"/>
    <cellStyle name="20% - Accent2 4 2 3 2" xfId="7246"/>
    <cellStyle name="20% - Accent2 4 2 3 2 2" xfId="13641"/>
    <cellStyle name="20% - Accent2 4 2 3 3" xfId="11517"/>
    <cellStyle name="20% - Accent2 4 2 4" xfId="3268"/>
    <cellStyle name="20% - Accent2 4 2 4 2" xfId="7247"/>
    <cellStyle name="20% - Accent2 4 2 4 2 2" xfId="13642"/>
    <cellStyle name="20% - Accent2 4 2 4 3" xfId="11615"/>
    <cellStyle name="20% - Accent2 4 2 5" xfId="3528"/>
    <cellStyle name="20% - Accent2 4 2 5 2" xfId="7248"/>
    <cellStyle name="20% - Accent2 4 2 5 2 2" xfId="13643"/>
    <cellStyle name="20% - Accent2 4 2 5 3" xfId="11711"/>
    <cellStyle name="20% - Accent2 4 2 6" xfId="3684"/>
    <cellStyle name="20% - Accent2 4 2 6 2" xfId="7249"/>
    <cellStyle name="20% - Accent2 4 2 6 2 2" xfId="13644"/>
    <cellStyle name="20% - Accent2 4 2 6 3" xfId="11756"/>
    <cellStyle name="20% - Accent2 4 2 7" xfId="3889"/>
    <cellStyle name="20% - Accent2 4 2 7 2" xfId="7250"/>
    <cellStyle name="20% - Accent2 4 2 7 2 2" xfId="13645"/>
    <cellStyle name="20% - Accent2 4 2 7 3" xfId="11925"/>
    <cellStyle name="20% - Accent2 4 2 8" xfId="5084"/>
    <cellStyle name="20% - Accent2 4 2 8 2" xfId="7251"/>
    <cellStyle name="20% - Accent2 4 2 8 2 2" xfId="13646"/>
    <cellStyle name="20% - Accent2 4 2 8 3" xfId="12307"/>
    <cellStyle name="20% - Accent2 4 2 9" xfId="5560"/>
    <cellStyle name="20% - Accent2 4 2 9 2" xfId="7252"/>
    <cellStyle name="20% - Accent2 4 2 9 2 2" xfId="13647"/>
    <cellStyle name="20% - Accent2 4 2 9 3" xfId="12516"/>
    <cellStyle name="20% - Accent2 4 3" xfId="932"/>
    <cellStyle name="20% - Accent2 4 3 2" xfId="7253"/>
    <cellStyle name="20% - Accent2 4 3 2 2" xfId="13648"/>
    <cellStyle name="20% - Accent2 4 3 3" xfId="10649"/>
    <cellStyle name="20% - Accent2 4 4" xfId="2064"/>
    <cellStyle name="20% - Accent2 4 4 2" xfId="7254"/>
    <cellStyle name="20% - Accent2 4 4 2 2" xfId="13649"/>
    <cellStyle name="20% - Accent2 4 4 3" xfId="11185"/>
    <cellStyle name="20% - Accent2 4 5" xfId="2582"/>
    <cellStyle name="20% - Accent2 4 5 2" xfId="7255"/>
    <cellStyle name="20% - Accent2 4 5 2 2" xfId="13650"/>
    <cellStyle name="20% - Accent2 4 5 3" xfId="11421"/>
    <cellStyle name="20% - Accent2 4 6" xfId="3042"/>
    <cellStyle name="20% - Accent2 4 6 2" xfId="7256"/>
    <cellStyle name="20% - Accent2 4 6 2 2" xfId="13651"/>
    <cellStyle name="20% - Accent2 4 6 3" xfId="11586"/>
    <cellStyle name="20% - Accent2 4 7" xfId="3401"/>
    <cellStyle name="20% - Accent2 4 7 2" xfId="7257"/>
    <cellStyle name="20% - Accent2 4 7 2 2" xfId="13652"/>
    <cellStyle name="20% - Accent2 4 7 3" xfId="11683"/>
    <cellStyle name="20% - Accent2 4 8" xfId="3752"/>
    <cellStyle name="20% - Accent2 4 8 2" xfId="7258"/>
    <cellStyle name="20% - Accent2 4 8 2 2" xfId="13653"/>
    <cellStyle name="20% - Accent2 4 8 3" xfId="11813"/>
    <cellStyle name="20% - Accent2 4 9" xfId="4258"/>
    <cellStyle name="20% - Accent2 4 9 2" xfId="7259"/>
    <cellStyle name="20% - Accent2 4 9 2 2" xfId="13654"/>
    <cellStyle name="20% - Accent2 4 9 3" xfId="12025"/>
    <cellStyle name="20% - Accent2 4_WAST 1112 040512 WG Submission" xfId="84"/>
    <cellStyle name="20% - Accent2 5" xfId="85"/>
    <cellStyle name="20% - Accent2 5 10" xfId="4758"/>
    <cellStyle name="20% - Accent2 5 10 2" xfId="7260"/>
    <cellStyle name="20% - Accent2 5 10 2 2" xfId="13655"/>
    <cellStyle name="20% - Accent2 5 10 3" xfId="12222"/>
    <cellStyle name="20% - Accent2 5 11" xfId="5315"/>
    <cellStyle name="20% - Accent2 5 11 2" xfId="7261"/>
    <cellStyle name="20% - Accent2 5 11 2 2" xfId="13656"/>
    <cellStyle name="20% - Accent2 5 11 3" xfId="12468"/>
    <cellStyle name="20% - Accent2 5 12" xfId="5780"/>
    <cellStyle name="20% - Accent2 5 12 2" xfId="7262"/>
    <cellStyle name="20% - Accent2 5 12 2 2" xfId="13657"/>
    <cellStyle name="20% - Accent2 5 12 3" xfId="12672"/>
    <cellStyle name="20% - Accent2 5 13" xfId="6344"/>
    <cellStyle name="20% - Accent2 5 13 2" xfId="7263"/>
    <cellStyle name="20% - Accent2 5 13 2 2" xfId="13658"/>
    <cellStyle name="20% - Accent2 5 13 3" xfId="13024"/>
    <cellStyle name="20% - Accent2 5 14" xfId="9881"/>
    <cellStyle name="20% - Accent2 5 14 2" xfId="16028"/>
    <cellStyle name="20% - Accent2 5 15" xfId="10003"/>
    <cellStyle name="20% - Accent2 5 2" xfId="86"/>
    <cellStyle name="20% - Accent2 5 2 10" xfId="5915"/>
    <cellStyle name="20% - Accent2 5 2 10 2" xfId="7265"/>
    <cellStyle name="20% - Accent2 5 2 10 2 2" xfId="13660"/>
    <cellStyle name="20% - Accent2 5 2 10 3" xfId="12715"/>
    <cellStyle name="20% - Accent2 5 2 11" xfId="6201"/>
    <cellStyle name="20% - Accent2 5 2 11 2" xfId="7266"/>
    <cellStyle name="20% - Accent2 5 2 11 2 2" xfId="13661"/>
    <cellStyle name="20% - Accent2 5 2 11 3" xfId="12902"/>
    <cellStyle name="20% - Accent2 5 2 12" xfId="6809"/>
    <cellStyle name="20% - Accent2 5 2 12 2" xfId="7267"/>
    <cellStyle name="20% - Accent2 5 2 12 2 2" xfId="13662"/>
    <cellStyle name="20% - Accent2 5 2 12 3" xfId="13208"/>
    <cellStyle name="20% - Accent2 5 2 13" xfId="7264"/>
    <cellStyle name="20% - Accent2 5 2 13 2" xfId="13659"/>
    <cellStyle name="20% - Accent2 5 2 14" xfId="10156"/>
    <cellStyle name="20% - Accent2 5 2 2" xfId="1789"/>
    <cellStyle name="20% - Accent2 5 2 2 2" xfId="7268"/>
    <cellStyle name="20% - Accent2 5 2 2 2 2" xfId="11060"/>
    <cellStyle name="20% - Accent2 5 2 2 3" xfId="10157"/>
    <cellStyle name="20% - Accent2 5 2 3" xfId="2905"/>
    <cellStyle name="20% - Accent2 5 2 3 2" xfId="7269"/>
    <cellStyle name="20% - Accent2 5 2 3 2 2" xfId="13663"/>
    <cellStyle name="20% - Accent2 5 2 3 3" xfId="11518"/>
    <cellStyle name="20% - Accent2 5 2 4" xfId="3269"/>
    <cellStyle name="20% - Accent2 5 2 4 2" xfId="7270"/>
    <cellStyle name="20% - Accent2 5 2 4 2 2" xfId="13664"/>
    <cellStyle name="20% - Accent2 5 2 4 3" xfId="11616"/>
    <cellStyle name="20% - Accent2 5 2 5" xfId="3529"/>
    <cellStyle name="20% - Accent2 5 2 5 2" xfId="7271"/>
    <cellStyle name="20% - Accent2 5 2 5 2 2" xfId="13665"/>
    <cellStyle name="20% - Accent2 5 2 5 3" xfId="11712"/>
    <cellStyle name="20% - Accent2 5 2 6" xfId="3685"/>
    <cellStyle name="20% - Accent2 5 2 6 2" xfId="7272"/>
    <cellStyle name="20% - Accent2 5 2 6 2 2" xfId="13666"/>
    <cellStyle name="20% - Accent2 5 2 6 3" xfId="11757"/>
    <cellStyle name="20% - Accent2 5 2 7" xfId="3890"/>
    <cellStyle name="20% - Accent2 5 2 7 2" xfId="7273"/>
    <cellStyle name="20% - Accent2 5 2 7 2 2" xfId="13667"/>
    <cellStyle name="20% - Accent2 5 2 7 3" xfId="11926"/>
    <cellStyle name="20% - Accent2 5 2 8" xfId="5085"/>
    <cellStyle name="20% - Accent2 5 2 8 2" xfId="7274"/>
    <cellStyle name="20% - Accent2 5 2 8 2 2" xfId="13668"/>
    <cellStyle name="20% - Accent2 5 2 8 3" xfId="12308"/>
    <cellStyle name="20% - Accent2 5 2 9" xfId="5561"/>
    <cellStyle name="20% - Accent2 5 2 9 2" xfId="7275"/>
    <cellStyle name="20% - Accent2 5 2 9 2 2" xfId="13669"/>
    <cellStyle name="20% - Accent2 5 2 9 3" xfId="12517"/>
    <cellStyle name="20% - Accent2 5 3" xfId="933"/>
    <cellStyle name="20% - Accent2 5 3 2" xfId="7276"/>
    <cellStyle name="20% - Accent2 5 3 2 2" xfId="13670"/>
    <cellStyle name="20% - Accent2 5 3 3" xfId="10650"/>
    <cellStyle name="20% - Accent2 5 4" xfId="2065"/>
    <cellStyle name="20% - Accent2 5 4 2" xfId="7277"/>
    <cellStyle name="20% - Accent2 5 4 2 2" xfId="13671"/>
    <cellStyle name="20% - Accent2 5 4 3" xfId="11186"/>
    <cellStyle name="20% - Accent2 5 5" xfId="2581"/>
    <cellStyle name="20% - Accent2 5 5 2" xfId="7278"/>
    <cellStyle name="20% - Accent2 5 5 2 2" xfId="13672"/>
    <cellStyle name="20% - Accent2 5 5 3" xfId="11420"/>
    <cellStyle name="20% - Accent2 5 6" xfId="3041"/>
    <cellStyle name="20% - Accent2 5 6 2" xfId="7279"/>
    <cellStyle name="20% - Accent2 5 6 2 2" xfId="13673"/>
    <cellStyle name="20% - Accent2 5 6 3" xfId="11585"/>
    <cellStyle name="20% - Accent2 5 7" xfId="3400"/>
    <cellStyle name="20% - Accent2 5 7 2" xfId="7280"/>
    <cellStyle name="20% - Accent2 5 7 2 2" xfId="13674"/>
    <cellStyle name="20% - Accent2 5 7 3" xfId="11682"/>
    <cellStyle name="20% - Accent2 5 8" xfId="3753"/>
    <cellStyle name="20% - Accent2 5 8 2" xfId="7281"/>
    <cellStyle name="20% - Accent2 5 8 2 2" xfId="13675"/>
    <cellStyle name="20% - Accent2 5 8 3" xfId="11814"/>
    <cellStyle name="20% - Accent2 5 9" xfId="4259"/>
    <cellStyle name="20% - Accent2 5 9 2" xfId="7282"/>
    <cellStyle name="20% - Accent2 5 9 2 2" xfId="13676"/>
    <cellStyle name="20% - Accent2 5 9 3" xfId="12026"/>
    <cellStyle name="20% - Accent2 5_WAST 1112 040512 WG Submission" xfId="87"/>
    <cellStyle name="20% - Accent2 6" xfId="88"/>
    <cellStyle name="20% - Accent2 6 10" xfId="4757"/>
    <cellStyle name="20% - Accent2 6 10 2" xfId="7283"/>
    <cellStyle name="20% - Accent2 6 10 2 2" xfId="13677"/>
    <cellStyle name="20% - Accent2 6 10 3" xfId="12221"/>
    <cellStyle name="20% - Accent2 6 11" xfId="5314"/>
    <cellStyle name="20% - Accent2 6 11 2" xfId="7284"/>
    <cellStyle name="20% - Accent2 6 11 2 2" xfId="13678"/>
    <cellStyle name="20% - Accent2 6 11 3" xfId="12467"/>
    <cellStyle name="20% - Accent2 6 12" xfId="5779"/>
    <cellStyle name="20% - Accent2 6 12 2" xfId="7285"/>
    <cellStyle name="20% - Accent2 6 12 2 2" xfId="13679"/>
    <cellStyle name="20% - Accent2 6 12 3" xfId="12671"/>
    <cellStyle name="20% - Accent2 6 13" xfId="6345"/>
    <cellStyle name="20% - Accent2 6 13 2" xfId="7286"/>
    <cellStyle name="20% - Accent2 6 13 2 2" xfId="13680"/>
    <cellStyle name="20% - Accent2 6 13 3" xfId="13025"/>
    <cellStyle name="20% - Accent2 6 14" xfId="9882"/>
    <cellStyle name="20% - Accent2 6 14 2" xfId="16029"/>
    <cellStyle name="20% - Accent2 6 15" xfId="10004"/>
    <cellStyle name="20% - Accent2 6 2" xfId="89"/>
    <cellStyle name="20% - Accent2 6 2 10" xfId="5916"/>
    <cellStyle name="20% - Accent2 6 2 10 2" xfId="7288"/>
    <cellStyle name="20% - Accent2 6 2 10 2 2" xfId="13682"/>
    <cellStyle name="20% - Accent2 6 2 10 3" xfId="12716"/>
    <cellStyle name="20% - Accent2 6 2 11" xfId="6202"/>
    <cellStyle name="20% - Accent2 6 2 11 2" xfId="7289"/>
    <cellStyle name="20% - Accent2 6 2 11 2 2" xfId="13683"/>
    <cellStyle name="20% - Accent2 6 2 11 3" xfId="12903"/>
    <cellStyle name="20% - Accent2 6 2 12" xfId="6810"/>
    <cellStyle name="20% - Accent2 6 2 12 2" xfId="7290"/>
    <cellStyle name="20% - Accent2 6 2 12 2 2" xfId="13684"/>
    <cellStyle name="20% - Accent2 6 2 12 3" xfId="13209"/>
    <cellStyle name="20% - Accent2 6 2 13" xfId="7287"/>
    <cellStyle name="20% - Accent2 6 2 13 2" xfId="13681"/>
    <cellStyle name="20% - Accent2 6 2 14" xfId="10158"/>
    <cellStyle name="20% - Accent2 6 2 2" xfId="1790"/>
    <cellStyle name="20% - Accent2 6 2 2 2" xfId="7291"/>
    <cellStyle name="20% - Accent2 6 2 2 2 2" xfId="11061"/>
    <cellStyle name="20% - Accent2 6 2 2 3" xfId="10159"/>
    <cellStyle name="20% - Accent2 6 2 3" xfId="2906"/>
    <cellStyle name="20% - Accent2 6 2 3 2" xfId="7292"/>
    <cellStyle name="20% - Accent2 6 2 3 2 2" xfId="13685"/>
    <cellStyle name="20% - Accent2 6 2 3 3" xfId="11519"/>
    <cellStyle name="20% - Accent2 6 2 4" xfId="3270"/>
    <cellStyle name="20% - Accent2 6 2 4 2" xfId="7293"/>
    <cellStyle name="20% - Accent2 6 2 4 2 2" xfId="13686"/>
    <cellStyle name="20% - Accent2 6 2 4 3" xfId="11617"/>
    <cellStyle name="20% - Accent2 6 2 5" xfId="3530"/>
    <cellStyle name="20% - Accent2 6 2 5 2" xfId="7294"/>
    <cellStyle name="20% - Accent2 6 2 5 2 2" xfId="13687"/>
    <cellStyle name="20% - Accent2 6 2 5 3" xfId="11713"/>
    <cellStyle name="20% - Accent2 6 2 6" xfId="3686"/>
    <cellStyle name="20% - Accent2 6 2 6 2" xfId="7295"/>
    <cellStyle name="20% - Accent2 6 2 6 2 2" xfId="13688"/>
    <cellStyle name="20% - Accent2 6 2 6 3" xfId="11758"/>
    <cellStyle name="20% - Accent2 6 2 7" xfId="3891"/>
    <cellStyle name="20% - Accent2 6 2 7 2" xfId="7296"/>
    <cellStyle name="20% - Accent2 6 2 7 2 2" xfId="13689"/>
    <cellStyle name="20% - Accent2 6 2 7 3" xfId="11927"/>
    <cellStyle name="20% - Accent2 6 2 8" xfId="5086"/>
    <cellStyle name="20% - Accent2 6 2 8 2" xfId="7297"/>
    <cellStyle name="20% - Accent2 6 2 8 2 2" xfId="13690"/>
    <cellStyle name="20% - Accent2 6 2 8 3" xfId="12309"/>
    <cellStyle name="20% - Accent2 6 2 9" xfId="5562"/>
    <cellStyle name="20% - Accent2 6 2 9 2" xfId="7298"/>
    <cellStyle name="20% - Accent2 6 2 9 2 2" xfId="13691"/>
    <cellStyle name="20% - Accent2 6 2 9 3" xfId="12518"/>
    <cellStyle name="20% - Accent2 6 3" xfId="934"/>
    <cellStyle name="20% - Accent2 6 3 2" xfId="7299"/>
    <cellStyle name="20% - Accent2 6 3 2 2" xfId="13692"/>
    <cellStyle name="20% - Accent2 6 3 3" xfId="10651"/>
    <cellStyle name="20% - Accent2 6 4" xfId="2066"/>
    <cellStyle name="20% - Accent2 6 4 2" xfId="7300"/>
    <cellStyle name="20% - Accent2 6 4 2 2" xfId="13693"/>
    <cellStyle name="20% - Accent2 6 4 3" xfId="11187"/>
    <cellStyle name="20% - Accent2 6 5" xfId="2580"/>
    <cellStyle name="20% - Accent2 6 5 2" xfId="7301"/>
    <cellStyle name="20% - Accent2 6 5 2 2" xfId="13694"/>
    <cellStyle name="20% - Accent2 6 5 3" xfId="11419"/>
    <cellStyle name="20% - Accent2 6 6" xfId="3040"/>
    <cellStyle name="20% - Accent2 6 6 2" xfId="7302"/>
    <cellStyle name="20% - Accent2 6 6 2 2" xfId="13695"/>
    <cellStyle name="20% - Accent2 6 6 3" xfId="11584"/>
    <cellStyle name="20% - Accent2 6 7" xfId="3399"/>
    <cellStyle name="20% - Accent2 6 7 2" xfId="7303"/>
    <cellStyle name="20% - Accent2 6 7 2 2" xfId="13696"/>
    <cellStyle name="20% - Accent2 6 7 3" xfId="11681"/>
    <cellStyle name="20% - Accent2 6 8" xfId="3754"/>
    <cellStyle name="20% - Accent2 6 8 2" xfId="7304"/>
    <cellStyle name="20% - Accent2 6 8 2 2" xfId="13697"/>
    <cellStyle name="20% - Accent2 6 8 3" xfId="11815"/>
    <cellStyle name="20% - Accent2 6 9" xfId="4260"/>
    <cellStyle name="20% - Accent2 6 9 2" xfId="7305"/>
    <cellStyle name="20% - Accent2 6 9 2 2" xfId="13698"/>
    <cellStyle name="20% - Accent2 6 9 3" xfId="12027"/>
    <cellStyle name="20% - Accent2 6_WAST 1112 040512 WG Submission" xfId="90"/>
    <cellStyle name="20% - Accent2 7" xfId="91"/>
    <cellStyle name="20% - Accent2 7 10" xfId="4756"/>
    <cellStyle name="20% - Accent2 7 10 2" xfId="7307"/>
    <cellStyle name="20% - Accent2 7 10 2 2" xfId="13700"/>
    <cellStyle name="20% - Accent2 7 10 3" xfId="12220"/>
    <cellStyle name="20% - Accent2 7 11" xfId="5313"/>
    <cellStyle name="20% - Accent2 7 11 2" xfId="7308"/>
    <cellStyle name="20% - Accent2 7 11 2 2" xfId="13701"/>
    <cellStyle name="20% - Accent2 7 11 3" xfId="12466"/>
    <cellStyle name="20% - Accent2 7 12" xfId="5778"/>
    <cellStyle name="20% - Accent2 7 12 2" xfId="7309"/>
    <cellStyle name="20% - Accent2 7 12 2 2" xfId="13702"/>
    <cellStyle name="20% - Accent2 7 12 3" xfId="12670"/>
    <cellStyle name="20% - Accent2 7 13" xfId="6346"/>
    <cellStyle name="20% - Accent2 7 13 2" xfId="7310"/>
    <cellStyle name="20% - Accent2 7 13 2 2" xfId="13703"/>
    <cellStyle name="20% - Accent2 7 13 3" xfId="13026"/>
    <cellStyle name="20% - Accent2 7 14" xfId="7306"/>
    <cellStyle name="20% - Accent2 7 14 2" xfId="13699"/>
    <cellStyle name="20% - Accent2 7 15" xfId="9883"/>
    <cellStyle name="20% - Accent2 7 15 2" xfId="16030"/>
    <cellStyle name="20% - Accent2 7 16" xfId="10005"/>
    <cellStyle name="20% - Accent2 7 2" xfId="92"/>
    <cellStyle name="20% - Accent2 7 2 10" xfId="5917"/>
    <cellStyle name="20% - Accent2 7 2 10 2" xfId="7312"/>
    <cellStyle name="20% - Accent2 7 2 10 2 2" xfId="13705"/>
    <cellStyle name="20% - Accent2 7 2 10 3" xfId="12717"/>
    <cellStyle name="20% - Accent2 7 2 11" xfId="6203"/>
    <cellStyle name="20% - Accent2 7 2 11 2" xfId="7313"/>
    <cellStyle name="20% - Accent2 7 2 11 2 2" xfId="13706"/>
    <cellStyle name="20% - Accent2 7 2 11 3" xfId="12904"/>
    <cellStyle name="20% - Accent2 7 2 12" xfId="6811"/>
    <cellStyle name="20% - Accent2 7 2 12 2" xfId="7314"/>
    <cellStyle name="20% - Accent2 7 2 12 2 2" xfId="13707"/>
    <cellStyle name="20% - Accent2 7 2 12 3" xfId="13210"/>
    <cellStyle name="20% - Accent2 7 2 13" xfId="7311"/>
    <cellStyle name="20% - Accent2 7 2 13 2" xfId="13704"/>
    <cellStyle name="20% - Accent2 7 2 14" xfId="10160"/>
    <cellStyle name="20% - Accent2 7 2 2" xfId="1791"/>
    <cellStyle name="20% - Accent2 7 2 2 2" xfId="7315"/>
    <cellStyle name="20% - Accent2 7 2 2 2 2" xfId="13708"/>
    <cellStyle name="20% - Accent2 7 2 2 3" xfId="11062"/>
    <cellStyle name="20% - Accent2 7 2 3" xfId="2907"/>
    <cellStyle name="20% - Accent2 7 2 3 2" xfId="7316"/>
    <cellStyle name="20% - Accent2 7 2 3 2 2" xfId="13709"/>
    <cellStyle name="20% - Accent2 7 2 3 3" xfId="11520"/>
    <cellStyle name="20% - Accent2 7 2 4" xfId="3271"/>
    <cellStyle name="20% - Accent2 7 2 4 2" xfId="7317"/>
    <cellStyle name="20% - Accent2 7 2 4 2 2" xfId="13710"/>
    <cellStyle name="20% - Accent2 7 2 4 3" xfId="11618"/>
    <cellStyle name="20% - Accent2 7 2 5" xfId="3531"/>
    <cellStyle name="20% - Accent2 7 2 5 2" xfId="7318"/>
    <cellStyle name="20% - Accent2 7 2 5 2 2" xfId="13711"/>
    <cellStyle name="20% - Accent2 7 2 5 3" xfId="11714"/>
    <cellStyle name="20% - Accent2 7 2 6" xfId="3687"/>
    <cellStyle name="20% - Accent2 7 2 6 2" xfId="7319"/>
    <cellStyle name="20% - Accent2 7 2 6 2 2" xfId="13712"/>
    <cellStyle name="20% - Accent2 7 2 6 3" xfId="11759"/>
    <cellStyle name="20% - Accent2 7 2 7" xfId="3892"/>
    <cellStyle name="20% - Accent2 7 2 7 2" xfId="7320"/>
    <cellStyle name="20% - Accent2 7 2 7 2 2" xfId="13713"/>
    <cellStyle name="20% - Accent2 7 2 7 3" xfId="11928"/>
    <cellStyle name="20% - Accent2 7 2 8" xfId="5087"/>
    <cellStyle name="20% - Accent2 7 2 8 2" xfId="7321"/>
    <cellStyle name="20% - Accent2 7 2 8 2 2" xfId="13714"/>
    <cellStyle name="20% - Accent2 7 2 8 3" xfId="12310"/>
    <cellStyle name="20% - Accent2 7 2 9" xfId="5563"/>
    <cellStyle name="20% - Accent2 7 2 9 2" xfId="7322"/>
    <cellStyle name="20% - Accent2 7 2 9 2 2" xfId="13715"/>
    <cellStyle name="20% - Accent2 7 2 9 3" xfId="12519"/>
    <cellStyle name="20% - Accent2 7 3" xfId="935"/>
    <cellStyle name="20% - Accent2 7 3 2" xfId="7323"/>
    <cellStyle name="20% - Accent2 7 3 2 2" xfId="13716"/>
    <cellStyle name="20% - Accent2 7 3 3" xfId="10652"/>
    <cellStyle name="20% - Accent2 7 4" xfId="2067"/>
    <cellStyle name="20% - Accent2 7 4 2" xfId="7324"/>
    <cellStyle name="20% - Accent2 7 4 2 2" xfId="13717"/>
    <cellStyle name="20% - Accent2 7 4 3" xfId="11188"/>
    <cellStyle name="20% - Accent2 7 5" xfId="2579"/>
    <cellStyle name="20% - Accent2 7 5 2" xfId="7325"/>
    <cellStyle name="20% - Accent2 7 5 2 2" xfId="13718"/>
    <cellStyle name="20% - Accent2 7 5 3" xfId="11418"/>
    <cellStyle name="20% - Accent2 7 6" xfId="3039"/>
    <cellStyle name="20% - Accent2 7 6 2" xfId="7326"/>
    <cellStyle name="20% - Accent2 7 6 2 2" xfId="13719"/>
    <cellStyle name="20% - Accent2 7 6 3" xfId="11583"/>
    <cellStyle name="20% - Accent2 7 7" xfId="3398"/>
    <cellStyle name="20% - Accent2 7 7 2" xfId="7327"/>
    <cellStyle name="20% - Accent2 7 7 2 2" xfId="13720"/>
    <cellStyle name="20% - Accent2 7 7 3" xfId="11680"/>
    <cellStyle name="20% - Accent2 7 8" xfId="3755"/>
    <cellStyle name="20% - Accent2 7 8 2" xfId="7328"/>
    <cellStyle name="20% - Accent2 7 8 2 2" xfId="13721"/>
    <cellStyle name="20% - Accent2 7 8 3" xfId="11816"/>
    <cellStyle name="20% - Accent2 7 9" xfId="4261"/>
    <cellStyle name="20% - Accent2 7 9 2" xfId="7329"/>
    <cellStyle name="20% - Accent2 7 9 2 2" xfId="13722"/>
    <cellStyle name="20% - Accent2 7 9 3" xfId="12028"/>
    <cellStyle name="20% - Accent2 7_WAST 1112 040512 WG Submission" xfId="93"/>
    <cellStyle name="20% - Accent2 8" xfId="94"/>
    <cellStyle name="20% - Accent2 8 10" xfId="5312"/>
    <cellStyle name="20% - Accent2 8 10 2" xfId="7331"/>
    <cellStyle name="20% - Accent2 8 10 2 2" xfId="13724"/>
    <cellStyle name="20% - Accent2 8 10 3" xfId="12465"/>
    <cellStyle name="20% - Accent2 8 11" xfId="5777"/>
    <cellStyle name="20% - Accent2 8 11 2" xfId="7332"/>
    <cellStyle name="20% - Accent2 8 11 2 2" xfId="13725"/>
    <cellStyle name="20% - Accent2 8 11 3" xfId="12669"/>
    <cellStyle name="20% - Accent2 8 12" xfId="6347"/>
    <cellStyle name="20% - Accent2 8 12 2" xfId="7333"/>
    <cellStyle name="20% - Accent2 8 12 2 2" xfId="13726"/>
    <cellStyle name="20% - Accent2 8 12 3" xfId="13027"/>
    <cellStyle name="20% - Accent2 8 13" xfId="7330"/>
    <cellStyle name="20% - Accent2 8 13 2" xfId="13723"/>
    <cellStyle name="20% - Accent2 8 14" xfId="9884"/>
    <cellStyle name="20% - Accent2 8 14 2" xfId="16031"/>
    <cellStyle name="20% - Accent2 8 15" xfId="10006"/>
    <cellStyle name="20% - Accent2 8 2" xfId="936"/>
    <cellStyle name="20% - Accent2 8 2 2" xfId="3893"/>
    <cellStyle name="20% - Accent2 8 2 2 2" xfId="7335"/>
    <cellStyle name="20% - Accent2 8 2 2 2 2" xfId="13728"/>
    <cellStyle name="20% - Accent2 8 2 2 3" xfId="10653"/>
    <cellStyle name="20% - Accent2 8 2 3" xfId="5088"/>
    <cellStyle name="20% - Accent2 8 2 3 2" xfId="7336"/>
    <cellStyle name="20% - Accent2 8 2 3 2 2" xfId="13729"/>
    <cellStyle name="20% - Accent2 8 2 3 3" xfId="12311"/>
    <cellStyle name="20% - Accent2 8 2 4" xfId="5564"/>
    <cellStyle name="20% - Accent2 8 2 4 2" xfId="7337"/>
    <cellStyle name="20% - Accent2 8 2 4 2 2" xfId="13730"/>
    <cellStyle name="20% - Accent2 8 2 4 3" xfId="12520"/>
    <cellStyle name="20% - Accent2 8 2 5" xfId="5918"/>
    <cellStyle name="20% - Accent2 8 2 5 2" xfId="7338"/>
    <cellStyle name="20% - Accent2 8 2 5 2 2" xfId="13731"/>
    <cellStyle name="20% - Accent2 8 2 5 3" xfId="12718"/>
    <cellStyle name="20% - Accent2 8 2 6" xfId="6204"/>
    <cellStyle name="20% - Accent2 8 2 6 2" xfId="7339"/>
    <cellStyle name="20% - Accent2 8 2 6 2 2" xfId="13732"/>
    <cellStyle name="20% - Accent2 8 2 6 3" xfId="12905"/>
    <cellStyle name="20% - Accent2 8 2 7" xfId="6812"/>
    <cellStyle name="20% - Accent2 8 2 7 2" xfId="7340"/>
    <cellStyle name="20% - Accent2 8 2 7 2 2" xfId="13733"/>
    <cellStyle name="20% - Accent2 8 2 7 3" xfId="13211"/>
    <cellStyle name="20% - Accent2 8 2 8" xfId="7334"/>
    <cellStyle name="20% - Accent2 8 2 8 2" xfId="13727"/>
    <cellStyle name="20% - Accent2 8 2 9" xfId="10161"/>
    <cellStyle name="20% - Accent2 8 3" xfId="2068"/>
    <cellStyle name="20% - Accent2 8 3 2" xfId="7341"/>
    <cellStyle name="20% - Accent2 8 3 2 2" xfId="13734"/>
    <cellStyle name="20% - Accent2 8 3 3" xfId="11189"/>
    <cellStyle name="20% - Accent2 8 4" xfId="2578"/>
    <cellStyle name="20% - Accent2 8 4 2" xfId="7342"/>
    <cellStyle name="20% - Accent2 8 4 2 2" xfId="13735"/>
    <cellStyle name="20% - Accent2 8 4 3" xfId="11417"/>
    <cellStyle name="20% - Accent2 8 5" xfId="3038"/>
    <cellStyle name="20% - Accent2 8 5 2" xfId="7343"/>
    <cellStyle name="20% - Accent2 8 5 2 2" xfId="13736"/>
    <cellStyle name="20% - Accent2 8 5 3" xfId="11582"/>
    <cellStyle name="20% - Accent2 8 6" xfId="3397"/>
    <cellStyle name="20% - Accent2 8 6 2" xfId="7344"/>
    <cellStyle name="20% - Accent2 8 6 2 2" xfId="13737"/>
    <cellStyle name="20% - Accent2 8 6 3" xfId="11679"/>
    <cellStyle name="20% - Accent2 8 7" xfId="3756"/>
    <cellStyle name="20% - Accent2 8 7 2" xfId="7345"/>
    <cellStyle name="20% - Accent2 8 7 2 2" xfId="13738"/>
    <cellStyle name="20% - Accent2 8 7 3" xfId="11817"/>
    <cellStyle name="20% - Accent2 8 8" xfId="4262"/>
    <cellStyle name="20% - Accent2 8 8 2" xfId="7346"/>
    <cellStyle name="20% - Accent2 8 8 2 2" xfId="13739"/>
    <cellStyle name="20% - Accent2 8 8 3" xfId="12029"/>
    <cellStyle name="20% - Accent2 8 9" xfId="4755"/>
    <cellStyle name="20% - Accent2 8 9 2" xfId="7347"/>
    <cellStyle name="20% - Accent2 8 9 2 2" xfId="13740"/>
    <cellStyle name="20% - Accent2 8 9 3" xfId="12219"/>
    <cellStyle name="20% - Accent2 9" xfId="95"/>
    <cellStyle name="20% - Accent2 9 10" xfId="5311"/>
    <cellStyle name="20% - Accent2 9 10 2" xfId="7349"/>
    <cellStyle name="20% - Accent2 9 10 2 2" xfId="13742"/>
    <cellStyle name="20% - Accent2 9 10 3" xfId="12464"/>
    <cellStyle name="20% - Accent2 9 11" xfId="5776"/>
    <cellStyle name="20% - Accent2 9 11 2" xfId="7350"/>
    <cellStyle name="20% - Accent2 9 11 2 2" xfId="13743"/>
    <cellStyle name="20% - Accent2 9 11 3" xfId="12668"/>
    <cellStyle name="20% - Accent2 9 12" xfId="6348"/>
    <cellStyle name="20% - Accent2 9 12 2" xfId="7351"/>
    <cellStyle name="20% - Accent2 9 12 2 2" xfId="13744"/>
    <cellStyle name="20% - Accent2 9 12 3" xfId="13028"/>
    <cellStyle name="20% - Accent2 9 13" xfId="7348"/>
    <cellStyle name="20% - Accent2 9 13 2" xfId="13741"/>
    <cellStyle name="20% - Accent2 9 14" xfId="9885"/>
    <cellStyle name="20% - Accent2 9 14 2" xfId="16032"/>
    <cellStyle name="20% - Accent2 9 15" xfId="10007"/>
    <cellStyle name="20% - Accent2 9 2" xfId="937"/>
    <cellStyle name="20% - Accent2 9 2 2" xfId="3894"/>
    <cellStyle name="20% - Accent2 9 2 2 2" xfId="7353"/>
    <cellStyle name="20% - Accent2 9 2 2 2 2" xfId="13746"/>
    <cellStyle name="20% - Accent2 9 2 2 3" xfId="10654"/>
    <cellStyle name="20% - Accent2 9 2 3" xfId="5089"/>
    <cellStyle name="20% - Accent2 9 2 3 2" xfId="7354"/>
    <cellStyle name="20% - Accent2 9 2 3 2 2" xfId="13747"/>
    <cellStyle name="20% - Accent2 9 2 3 3" xfId="12312"/>
    <cellStyle name="20% - Accent2 9 2 4" xfId="5565"/>
    <cellStyle name="20% - Accent2 9 2 4 2" xfId="7355"/>
    <cellStyle name="20% - Accent2 9 2 4 2 2" xfId="13748"/>
    <cellStyle name="20% - Accent2 9 2 4 3" xfId="12521"/>
    <cellStyle name="20% - Accent2 9 2 5" xfId="5919"/>
    <cellStyle name="20% - Accent2 9 2 5 2" xfId="7356"/>
    <cellStyle name="20% - Accent2 9 2 5 2 2" xfId="13749"/>
    <cellStyle name="20% - Accent2 9 2 5 3" xfId="12719"/>
    <cellStyle name="20% - Accent2 9 2 6" xfId="6205"/>
    <cellStyle name="20% - Accent2 9 2 6 2" xfId="7357"/>
    <cellStyle name="20% - Accent2 9 2 6 2 2" xfId="13750"/>
    <cellStyle name="20% - Accent2 9 2 6 3" xfId="12906"/>
    <cellStyle name="20% - Accent2 9 2 7" xfId="6813"/>
    <cellStyle name="20% - Accent2 9 2 7 2" xfId="7358"/>
    <cellStyle name="20% - Accent2 9 2 7 2 2" xfId="13751"/>
    <cellStyle name="20% - Accent2 9 2 7 3" xfId="13212"/>
    <cellStyle name="20% - Accent2 9 2 8" xfId="7352"/>
    <cellStyle name="20% - Accent2 9 2 8 2" xfId="13745"/>
    <cellStyle name="20% - Accent2 9 2 9" xfId="10162"/>
    <cellStyle name="20% - Accent2 9 3" xfId="2069"/>
    <cellStyle name="20% - Accent2 9 3 2" xfId="7359"/>
    <cellStyle name="20% - Accent2 9 3 2 2" xfId="13752"/>
    <cellStyle name="20% - Accent2 9 3 3" xfId="11190"/>
    <cellStyle name="20% - Accent2 9 4" xfId="2577"/>
    <cellStyle name="20% - Accent2 9 4 2" xfId="7360"/>
    <cellStyle name="20% - Accent2 9 4 2 2" xfId="13753"/>
    <cellStyle name="20% - Accent2 9 4 3" xfId="11416"/>
    <cellStyle name="20% - Accent2 9 5" xfId="3037"/>
    <cellStyle name="20% - Accent2 9 5 2" xfId="7361"/>
    <cellStyle name="20% - Accent2 9 5 2 2" xfId="13754"/>
    <cellStyle name="20% - Accent2 9 5 3" xfId="11581"/>
    <cellStyle name="20% - Accent2 9 6" xfId="3396"/>
    <cellStyle name="20% - Accent2 9 6 2" xfId="7362"/>
    <cellStyle name="20% - Accent2 9 6 2 2" xfId="13755"/>
    <cellStyle name="20% - Accent2 9 6 3" xfId="11678"/>
    <cellStyle name="20% - Accent2 9 7" xfId="3757"/>
    <cellStyle name="20% - Accent2 9 7 2" xfId="7363"/>
    <cellStyle name="20% - Accent2 9 7 2 2" xfId="13756"/>
    <cellStyle name="20% - Accent2 9 7 3" xfId="11818"/>
    <cellStyle name="20% - Accent2 9 8" xfId="4263"/>
    <cellStyle name="20% - Accent2 9 8 2" xfId="7364"/>
    <cellStyle name="20% - Accent2 9 8 2 2" xfId="13757"/>
    <cellStyle name="20% - Accent2 9 8 3" xfId="12030"/>
    <cellStyle name="20% - Accent2 9 9" xfId="4754"/>
    <cellStyle name="20% - Accent2 9 9 2" xfId="7365"/>
    <cellStyle name="20% - Accent2 9 9 2 2" xfId="13758"/>
    <cellStyle name="20% - Accent2 9 9 3" xfId="12218"/>
    <cellStyle name="20% - Accent3 10" xfId="96"/>
    <cellStyle name="20% - Accent3 10 10" xfId="5309"/>
    <cellStyle name="20% - Accent3 10 10 2" xfId="7367"/>
    <cellStyle name="20% - Accent3 10 10 2 2" xfId="13760"/>
    <cellStyle name="20% - Accent3 10 10 3" xfId="12463"/>
    <cellStyle name="20% - Accent3 10 11" xfId="5774"/>
    <cellStyle name="20% - Accent3 10 11 2" xfId="7368"/>
    <cellStyle name="20% - Accent3 10 11 2 2" xfId="13761"/>
    <cellStyle name="20% - Accent3 10 11 3" xfId="12667"/>
    <cellStyle name="20% - Accent3 10 12" xfId="6350"/>
    <cellStyle name="20% - Accent3 10 12 2" xfId="7369"/>
    <cellStyle name="20% - Accent3 10 12 2 2" xfId="13762"/>
    <cellStyle name="20% - Accent3 10 12 3" xfId="13029"/>
    <cellStyle name="20% - Accent3 10 13" xfId="7366"/>
    <cellStyle name="20% - Accent3 10 13 2" xfId="13759"/>
    <cellStyle name="20% - Accent3 10 14" xfId="9886"/>
    <cellStyle name="20% - Accent3 10 14 2" xfId="16033"/>
    <cellStyle name="20% - Accent3 10 15" xfId="10008"/>
    <cellStyle name="20% - Accent3 10 2" xfId="939"/>
    <cellStyle name="20% - Accent3 10 2 2" xfId="3895"/>
    <cellStyle name="20% - Accent3 10 2 2 2" xfId="7371"/>
    <cellStyle name="20% - Accent3 10 2 2 2 2" xfId="13764"/>
    <cellStyle name="20% - Accent3 10 2 2 3" xfId="10656"/>
    <cellStyle name="20% - Accent3 10 2 3" xfId="5090"/>
    <cellStyle name="20% - Accent3 10 2 3 2" xfId="7372"/>
    <cellStyle name="20% - Accent3 10 2 3 2 2" xfId="13765"/>
    <cellStyle name="20% - Accent3 10 2 3 3" xfId="12313"/>
    <cellStyle name="20% - Accent3 10 2 4" xfId="5566"/>
    <cellStyle name="20% - Accent3 10 2 4 2" xfId="7373"/>
    <cellStyle name="20% - Accent3 10 2 4 2 2" xfId="13766"/>
    <cellStyle name="20% - Accent3 10 2 4 3" xfId="12522"/>
    <cellStyle name="20% - Accent3 10 2 5" xfId="5920"/>
    <cellStyle name="20% - Accent3 10 2 5 2" xfId="7374"/>
    <cellStyle name="20% - Accent3 10 2 5 2 2" xfId="13767"/>
    <cellStyle name="20% - Accent3 10 2 5 3" xfId="12720"/>
    <cellStyle name="20% - Accent3 10 2 6" xfId="6206"/>
    <cellStyle name="20% - Accent3 10 2 6 2" xfId="7375"/>
    <cellStyle name="20% - Accent3 10 2 6 2 2" xfId="13768"/>
    <cellStyle name="20% - Accent3 10 2 6 3" xfId="12907"/>
    <cellStyle name="20% - Accent3 10 2 7" xfId="6814"/>
    <cellStyle name="20% - Accent3 10 2 7 2" xfId="7376"/>
    <cellStyle name="20% - Accent3 10 2 7 2 2" xfId="13769"/>
    <cellStyle name="20% - Accent3 10 2 7 3" xfId="13213"/>
    <cellStyle name="20% - Accent3 10 2 8" xfId="7370"/>
    <cellStyle name="20% - Accent3 10 2 8 2" xfId="13763"/>
    <cellStyle name="20% - Accent3 10 2 9" xfId="10163"/>
    <cellStyle name="20% - Accent3 10 3" xfId="2071"/>
    <cellStyle name="20% - Accent3 10 3 2" xfId="7377"/>
    <cellStyle name="20% - Accent3 10 3 2 2" xfId="13770"/>
    <cellStyle name="20% - Accent3 10 3 3" xfId="11191"/>
    <cellStyle name="20% - Accent3 10 4" xfId="2575"/>
    <cellStyle name="20% - Accent3 10 4 2" xfId="7378"/>
    <cellStyle name="20% - Accent3 10 4 2 2" xfId="13771"/>
    <cellStyle name="20% - Accent3 10 4 3" xfId="11415"/>
    <cellStyle name="20% - Accent3 10 5" xfId="3035"/>
    <cellStyle name="20% - Accent3 10 5 2" xfId="7379"/>
    <cellStyle name="20% - Accent3 10 5 2 2" xfId="13772"/>
    <cellStyle name="20% - Accent3 10 5 3" xfId="11580"/>
    <cellStyle name="20% - Accent3 10 6" xfId="3394"/>
    <cellStyle name="20% - Accent3 10 6 2" xfId="7380"/>
    <cellStyle name="20% - Accent3 10 6 2 2" xfId="13773"/>
    <cellStyle name="20% - Accent3 10 6 3" xfId="11677"/>
    <cellStyle name="20% - Accent3 10 7" xfId="3758"/>
    <cellStyle name="20% - Accent3 10 7 2" xfId="7381"/>
    <cellStyle name="20% - Accent3 10 7 2 2" xfId="13774"/>
    <cellStyle name="20% - Accent3 10 7 3" xfId="11819"/>
    <cellStyle name="20% - Accent3 10 8" xfId="4265"/>
    <cellStyle name="20% - Accent3 10 8 2" xfId="7382"/>
    <cellStyle name="20% - Accent3 10 8 2 2" xfId="13775"/>
    <cellStyle name="20% - Accent3 10 8 3" xfId="12031"/>
    <cellStyle name="20% - Accent3 10 9" xfId="4752"/>
    <cellStyle name="20% - Accent3 10 9 2" xfId="7383"/>
    <cellStyle name="20% - Accent3 10 9 2 2" xfId="13776"/>
    <cellStyle name="20% - Accent3 10 9 3" xfId="12217"/>
    <cellStyle name="20% - Accent3 11" xfId="97"/>
    <cellStyle name="20% - Accent3 11 10" xfId="5308"/>
    <cellStyle name="20% - Accent3 11 10 2" xfId="7385"/>
    <cellStyle name="20% - Accent3 11 10 2 2" xfId="13778"/>
    <cellStyle name="20% - Accent3 11 10 3" xfId="12462"/>
    <cellStyle name="20% - Accent3 11 11" xfId="5773"/>
    <cellStyle name="20% - Accent3 11 11 2" xfId="7386"/>
    <cellStyle name="20% - Accent3 11 11 2 2" xfId="13779"/>
    <cellStyle name="20% - Accent3 11 11 3" xfId="12666"/>
    <cellStyle name="20% - Accent3 11 12" xfId="6351"/>
    <cellStyle name="20% - Accent3 11 12 2" xfId="7387"/>
    <cellStyle name="20% - Accent3 11 12 2 2" xfId="13780"/>
    <cellStyle name="20% - Accent3 11 12 3" xfId="13030"/>
    <cellStyle name="20% - Accent3 11 13" xfId="7384"/>
    <cellStyle name="20% - Accent3 11 13 2" xfId="13777"/>
    <cellStyle name="20% - Accent3 11 14" xfId="9887"/>
    <cellStyle name="20% - Accent3 11 14 2" xfId="16034"/>
    <cellStyle name="20% - Accent3 11 15" xfId="10009"/>
    <cellStyle name="20% - Accent3 11 2" xfId="940"/>
    <cellStyle name="20% - Accent3 11 2 2" xfId="3896"/>
    <cellStyle name="20% - Accent3 11 2 2 2" xfId="7389"/>
    <cellStyle name="20% - Accent3 11 2 2 2 2" xfId="13782"/>
    <cellStyle name="20% - Accent3 11 2 2 3" xfId="10657"/>
    <cellStyle name="20% - Accent3 11 2 3" xfId="5091"/>
    <cellStyle name="20% - Accent3 11 2 3 2" xfId="7390"/>
    <cellStyle name="20% - Accent3 11 2 3 2 2" xfId="13783"/>
    <cellStyle name="20% - Accent3 11 2 3 3" xfId="12314"/>
    <cellStyle name="20% - Accent3 11 2 4" xfId="5567"/>
    <cellStyle name="20% - Accent3 11 2 4 2" xfId="7391"/>
    <cellStyle name="20% - Accent3 11 2 4 2 2" xfId="13784"/>
    <cellStyle name="20% - Accent3 11 2 4 3" xfId="12523"/>
    <cellStyle name="20% - Accent3 11 2 5" xfId="5921"/>
    <cellStyle name="20% - Accent3 11 2 5 2" xfId="7392"/>
    <cellStyle name="20% - Accent3 11 2 5 2 2" xfId="13785"/>
    <cellStyle name="20% - Accent3 11 2 5 3" xfId="12721"/>
    <cellStyle name="20% - Accent3 11 2 6" xfId="6207"/>
    <cellStyle name="20% - Accent3 11 2 6 2" xfId="7393"/>
    <cellStyle name="20% - Accent3 11 2 6 2 2" xfId="13786"/>
    <cellStyle name="20% - Accent3 11 2 6 3" xfId="12908"/>
    <cellStyle name="20% - Accent3 11 2 7" xfId="6815"/>
    <cellStyle name="20% - Accent3 11 2 7 2" xfId="7394"/>
    <cellStyle name="20% - Accent3 11 2 7 2 2" xfId="13787"/>
    <cellStyle name="20% - Accent3 11 2 7 3" xfId="13214"/>
    <cellStyle name="20% - Accent3 11 2 8" xfId="7388"/>
    <cellStyle name="20% - Accent3 11 2 8 2" xfId="13781"/>
    <cellStyle name="20% - Accent3 11 2 9" xfId="10164"/>
    <cellStyle name="20% - Accent3 11 3" xfId="2072"/>
    <cellStyle name="20% - Accent3 11 3 2" xfId="7395"/>
    <cellStyle name="20% - Accent3 11 3 2 2" xfId="13788"/>
    <cellStyle name="20% - Accent3 11 3 3" xfId="11192"/>
    <cellStyle name="20% - Accent3 11 4" xfId="2574"/>
    <cellStyle name="20% - Accent3 11 4 2" xfId="7396"/>
    <cellStyle name="20% - Accent3 11 4 2 2" xfId="13789"/>
    <cellStyle name="20% - Accent3 11 4 3" xfId="11414"/>
    <cellStyle name="20% - Accent3 11 5" xfId="3034"/>
    <cellStyle name="20% - Accent3 11 5 2" xfId="7397"/>
    <cellStyle name="20% - Accent3 11 5 2 2" xfId="13790"/>
    <cellStyle name="20% - Accent3 11 5 3" xfId="11579"/>
    <cellStyle name="20% - Accent3 11 6" xfId="3393"/>
    <cellStyle name="20% - Accent3 11 6 2" xfId="7398"/>
    <cellStyle name="20% - Accent3 11 6 2 2" xfId="13791"/>
    <cellStyle name="20% - Accent3 11 6 3" xfId="11676"/>
    <cellStyle name="20% - Accent3 11 7" xfId="3759"/>
    <cellStyle name="20% - Accent3 11 7 2" xfId="7399"/>
    <cellStyle name="20% - Accent3 11 7 2 2" xfId="13792"/>
    <cellStyle name="20% - Accent3 11 7 3" xfId="11820"/>
    <cellStyle name="20% - Accent3 11 8" xfId="4266"/>
    <cellStyle name="20% - Accent3 11 8 2" xfId="7400"/>
    <cellStyle name="20% - Accent3 11 8 2 2" xfId="13793"/>
    <cellStyle name="20% - Accent3 11 8 3" xfId="12032"/>
    <cellStyle name="20% - Accent3 11 9" xfId="4751"/>
    <cellStyle name="20% - Accent3 11 9 2" xfId="7401"/>
    <cellStyle name="20% - Accent3 11 9 2 2" xfId="13794"/>
    <cellStyle name="20% - Accent3 11 9 3" xfId="12216"/>
    <cellStyle name="20% - Accent3 12" xfId="98"/>
    <cellStyle name="20% - Accent3 12 10" xfId="5307"/>
    <cellStyle name="20% - Accent3 12 10 2" xfId="7403"/>
    <cellStyle name="20% - Accent3 12 10 2 2" xfId="13796"/>
    <cellStyle name="20% - Accent3 12 10 3" xfId="12461"/>
    <cellStyle name="20% - Accent3 12 11" xfId="5772"/>
    <cellStyle name="20% - Accent3 12 11 2" xfId="7404"/>
    <cellStyle name="20% - Accent3 12 11 2 2" xfId="13797"/>
    <cellStyle name="20% - Accent3 12 11 3" xfId="12665"/>
    <cellStyle name="20% - Accent3 12 12" xfId="6352"/>
    <cellStyle name="20% - Accent3 12 12 2" xfId="7405"/>
    <cellStyle name="20% - Accent3 12 12 2 2" xfId="13798"/>
    <cellStyle name="20% - Accent3 12 12 3" xfId="13031"/>
    <cellStyle name="20% - Accent3 12 13" xfId="7402"/>
    <cellStyle name="20% - Accent3 12 13 2" xfId="13795"/>
    <cellStyle name="20% - Accent3 12 14" xfId="9888"/>
    <cellStyle name="20% - Accent3 12 14 2" xfId="16035"/>
    <cellStyle name="20% - Accent3 12 15" xfId="10010"/>
    <cellStyle name="20% - Accent3 12 2" xfId="941"/>
    <cellStyle name="20% - Accent3 12 2 2" xfId="3897"/>
    <cellStyle name="20% - Accent3 12 2 2 2" xfId="7407"/>
    <cellStyle name="20% - Accent3 12 2 2 2 2" xfId="13800"/>
    <cellStyle name="20% - Accent3 12 2 2 3" xfId="10658"/>
    <cellStyle name="20% - Accent3 12 2 3" xfId="5092"/>
    <cellStyle name="20% - Accent3 12 2 3 2" xfId="7408"/>
    <cellStyle name="20% - Accent3 12 2 3 2 2" xfId="13801"/>
    <cellStyle name="20% - Accent3 12 2 3 3" xfId="12315"/>
    <cellStyle name="20% - Accent3 12 2 4" xfId="5568"/>
    <cellStyle name="20% - Accent3 12 2 4 2" xfId="7409"/>
    <cellStyle name="20% - Accent3 12 2 4 2 2" xfId="13802"/>
    <cellStyle name="20% - Accent3 12 2 4 3" xfId="12524"/>
    <cellStyle name="20% - Accent3 12 2 5" xfId="5922"/>
    <cellStyle name="20% - Accent3 12 2 5 2" xfId="7410"/>
    <cellStyle name="20% - Accent3 12 2 5 2 2" xfId="13803"/>
    <cellStyle name="20% - Accent3 12 2 5 3" xfId="12722"/>
    <cellStyle name="20% - Accent3 12 2 6" xfId="6208"/>
    <cellStyle name="20% - Accent3 12 2 6 2" xfId="7411"/>
    <cellStyle name="20% - Accent3 12 2 6 2 2" xfId="13804"/>
    <cellStyle name="20% - Accent3 12 2 6 3" xfId="12909"/>
    <cellStyle name="20% - Accent3 12 2 7" xfId="6816"/>
    <cellStyle name="20% - Accent3 12 2 7 2" xfId="7412"/>
    <cellStyle name="20% - Accent3 12 2 7 2 2" xfId="13805"/>
    <cellStyle name="20% - Accent3 12 2 7 3" xfId="13215"/>
    <cellStyle name="20% - Accent3 12 2 8" xfId="7406"/>
    <cellStyle name="20% - Accent3 12 2 8 2" xfId="13799"/>
    <cellStyle name="20% - Accent3 12 2 9" xfId="10165"/>
    <cellStyle name="20% - Accent3 12 3" xfId="2073"/>
    <cellStyle name="20% - Accent3 12 3 2" xfId="7413"/>
    <cellStyle name="20% - Accent3 12 3 2 2" xfId="13806"/>
    <cellStyle name="20% - Accent3 12 3 3" xfId="11193"/>
    <cellStyle name="20% - Accent3 12 4" xfId="2573"/>
    <cellStyle name="20% - Accent3 12 4 2" xfId="7414"/>
    <cellStyle name="20% - Accent3 12 4 2 2" xfId="13807"/>
    <cellStyle name="20% - Accent3 12 4 3" xfId="11413"/>
    <cellStyle name="20% - Accent3 12 5" xfId="3033"/>
    <cellStyle name="20% - Accent3 12 5 2" xfId="7415"/>
    <cellStyle name="20% - Accent3 12 5 2 2" xfId="13808"/>
    <cellStyle name="20% - Accent3 12 5 3" xfId="11578"/>
    <cellStyle name="20% - Accent3 12 6" xfId="3392"/>
    <cellStyle name="20% - Accent3 12 6 2" xfId="7416"/>
    <cellStyle name="20% - Accent3 12 6 2 2" xfId="13809"/>
    <cellStyle name="20% - Accent3 12 6 3" xfId="11675"/>
    <cellStyle name="20% - Accent3 12 7" xfId="3760"/>
    <cellStyle name="20% - Accent3 12 7 2" xfId="7417"/>
    <cellStyle name="20% - Accent3 12 7 2 2" xfId="13810"/>
    <cellStyle name="20% - Accent3 12 7 3" xfId="11821"/>
    <cellStyle name="20% - Accent3 12 8" xfId="4267"/>
    <cellStyle name="20% - Accent3 12 8 2" xfId="7418"/>
    <cellStyle name="20% - Accent3 12 8 2 2" xfId="13811"/>
    <cellStyle name="20% - Accent3 12 8 3" xfId="12033"/>
    <cellStyle name="20% - Accent3 12 9" xfId="4750"/>
    <cellStyle name="20% - Accent3 12 9 2" xfId="7419"/>
    <cellStyle name="20% - Accent3 12 9 2 2" xfId="13812"/>
    <cellStyle name="20% - Accent3 12 9 3" xfId="12215"/>
    <cellStyle name="20% - Accent3 13" xfId="99"/>
    <cellStyle name="20% - Accent3 13 10" xfId="5775"/>
    <cellStyle name="20% - Accent3 13 11" xfId="6349"/>
    <cellStyle name="20% - Accent3 13 12" xfId="7420"/>
    <cellStyle name="20% - Accent3 13 12 2" xfId="13813"/>
    <cellStyle name="20% - Accent3 13 2" xfId="938"/>
    <cellStyle name="20% - Accent3 13 2 2" xfId="10655"/>
    <cellStyle name="20% - Accent3 13 2 3" xfId="10166"/>
    <cellStyle name="20% - Accent3 13 3" xfId="2070"/>
    <cellStyle name="20% - Accent3 13 4" xfId="2576"/>
    <cellStyle name="20% - Accent3 13 5" xfId="3036"/>
    <cellStyle name="20% - Accent3 13 6" xfId="3395"/>
    <cellStyle name="20% - Accent3 13 7" xfId="4264"/>
    <cellStyle name="20% - Accent3 13 8" xfId="4753"/>
    <cellStyle name="20% - Accent3 13 9" xfId="5310"/>
    <cellStyle name="20% - Accent3 14" xfId="100"/>
    <cellStyle name="20% - Accent3 14 2" xfId="7421"/>
    <cellStyle name="20% - Accent3 14 2 2" xfId="13814"/>
    <cellStyle name="20% - Accent3 14 3" xfId="10167"/>
    <cellStyle name="20% - Accent3 15" xfId="101"/>
    <cellStyle name="20% - Accent3 15 2" xfId="7422"/>
    <cellStyle name="20% - Accent3 15 2 2" xfId="13815"/>
    <cellStyle name="20% - Accent3 15 3" xfId="10168"/>
    <cellStyle name="20% - Accent3 2" xfId="102"/>
    <cellStyle name="20% - Accent3 2 10" xfId="3391"/>
    <cellStyle name="20% - Accent3 2 11" xfId="4268"/>
    <cellStyle name="20% - Accent3 2 12" xfId="4749"/>
    <cellStyle name="20% - Accent3 2 13" xfId="5306"/>
    <cellStyle name="20% - Accent3 2 14" xfId="5771"/>
    <cellStyle name="20% - Accent3 2 15" xfId="6353"/>
    <cellStyle name="20% - Accent3 2 16" xfId="7423"/>
    <cellStyle name="20% - Accent3 2 16 2" xfId="13816"/>
    <cellStyle name="20% - Accent3 2 2" xfId="103"/>
    <cellStyle name="20% - Accent3 2 2 10" xfId="5305"/>
    <cellStyle name="20% - Accent3 2 2 10 2" xfId="7425"/>
    <cellStyle name="20% - Accent3 2 2 10 2 2" xfId="13818"/>
    <cellStyle name="20% - Accent3 2 2 10 3" xfId="12460"/>
    <cellStyle name="20% - Accent3 2 2 11" xfId="5770"/>
    <cellStyle name="20% - Accent3 2 2 11 2" xfId="7426"/>
    <cellStyle name="20% - Accent3 2 2 11 2 2" xfId="13819"/>
    <cellStyle name="20% - Accent3 2 2 11 3" xfId="12664"/>
    <cellStyle name="20% - Accent3 2 2 12" xfId="6354"/>
    <cellStyle name="20% - Accent3 2 2 12 2" xfId="7427"/>
    <cellStyle name="20% - Accent3 2 2 12 2 2" xfId="13820"/>
    <cellStyle name="20% - Accent3 2 2 12 3" xfId="13032"/>
    <cellStyle name="20% - Accent3 2 2 13" xfId="7424"/>
    <cellStyle name="20% - Accent3 2 2 13 2" xfId="13817"/>
    <cellStyle name="20% - Accent3 2 2 14" xfId="9889"/>
    <cellStyle name="20% - Accent3 2 2 14 2" xfId="16036"/>
    <cellStyle name="20% - Accent3 2 2 15" xfId="10011"/>
    <cellStyle name="20% - Accent3 2 2 2" xfId="943"/>
    <cellStyle name="20% - Accent3 2 2 2 2" xfId="3898"/>
    <cellStyle name="20% - Accent3 2 2 2 2 2" xfId="7429"/>
    <cellStyle name="20% - Accent3 2 2 2 2 2 2" xfId="13822"/>
    <cellStyle name="20% - Accent3 2 2 2 2 3" xfId="10659"/>
    <cellStyle name="20% - Accent3 2 2 2 3" xfId="5093"/>
    <cellStyle name="20% - Accent3 2 2 2 3 2" xfId="7430"/>
    <cellStyle name="20% - Accent3 2 2 2 3 2 2" xfId="13823"/>
    <cellStyle name="20% - Accent3 2 2 2 3 3" xfId="12316"/>
    <cellStyle name="20% - Accent3 2 2 2 4" xfId="5569"/>
    <cellStyle name="20% - Accent3 2 2 2 4 2" xfId="7431"/>
    <cellStyle name="20% - Accent3 2 2 2 4 2 2" xfId="13824"/>
    <cellStyle name="20% - Accent3 2 2 2 4 3" xfId="12525"/>
    <cellStyle name="20% - Accent3 2 2 2 5" xfId="5923"/>
    <cellStyle name="20% - Accent3 2 2 2 5 2" xfId="7432"/>
    <cellStyle name="20% - Accent3 2 2 2 5 2 2" xfId="13825"/>
    <cellStyle name="20% - Accent3 2 2 2 5 3" xfId="12723"/>
    <cellStyle name="20% - Accent3 2 2 2 6" xfId="6209"/>
    <cellStyle name="20% - Accent3 2 2 2 6 2" xfId="7433"/>
    <cellStyle name="20% - Accent3 2 2 2 6 2 2" xfId="13826"/>
    <cellStyle name="20% - Accent3 2 2 2 6 3" xfId="12910"/>
    <cellStyle name="20% - Accent3 2 2 2 7" xfId="6817"/>
    <cellStyle name="20% - Accent3 2 2 2 7 2" xfId="7434"/>
    <cellStyle name="20% - Accent3 2 2 2 7 2 2" xfId="13827"/>
    <cellStyle name="20% - Accent3 2 2 2 7 3" xfId="13216"/>
    <cellStyle name="20% - Accent3 2 2 2 8" xfId="7428"/>
    <cellStyle name="20% - Accent3 2 2 2 8 2" xfId="13821"/>
    <cellStyle name="20% - Accent3 2 2 2 9" xfId="10170"/>
    <cellStyle name="20% - Accent3 2 2 3" xfId="2075"/>
    <cellStyle name="20% - Accent3 2 2 3 2" xfId="7435"/>
    <cellStyle name="20% - Accent3 2 2 3 2 2" xfId="13828"/>
    <cellStyle name="20% - Accent3 2 2 3 3" xfId="11194"/>
    <cellStyle name="20% - Accent3 2 2 4" xfId="2571"/>
    <cellStyle name="20% - Accent3 2 2 4 2" xfId="7436"/>
    <cellStyle name="20% - Accent3 2 2 4 2 2" xfId="13829"/>
    <cellStyle name="20% - Accent3 2 2 4 3" xfId="11412"/>
    <cellStyle name="20% - Accent3 2 2 5" xfId="3031"/>
    <cellStyle name="20% - Accent3 2 2 5 2" xfId="7437"/>
    <cellStyle name="20% - Accent3 2 2 5 2 2" xfId="13830"/>
    <cellStyle name="20% - Accent3 2 2 5 3" xfId="11577"/>
    <cellStyle name="20% - Accent3 2 2 6" xfId="3390"/>
    <cellStyle name="20% - Accent3 2 2 6 2" xfId="7438"/>
    <cellStyle name="20% - Accent3 2 2 6 2 2" xfId="13831"/>
    <cellStyle name="20% - Accent3 2 2 6 3" xfId="11674"/>
    <cellStyle name="20% - Accent3 2 2 7" xfId="3761"/>
    <cellStyle name="20% - Accent3 2 2 7 2" xfId="7439"/>
    <cellStyle name="20% - Accent3 2 2 7 2 2" xfId="13832"/>
    <cellStyle name="20% - Accent3 2 2 7 3" xfId="11822"/>
    <cellStyle name="20% - Accent3 2 2 8" xfId="4269"/>
    <cellStyle name="20% - Accent3 2 2 8 2" xfId="7440"/>
    <cellStyle name="20% - Accent3 2 2 8 2 2" xfId="13833"/>
    <cellStyle name="20% - Accent3 2 2 8 3" xfId="12034"/>
    <cellStyle name="20% - Accent3 2 2 9" xfId="4748"/>
    <cellStyle name="20% - Accent3 2 2 9 2" xfId="7441"/>
    <cellStyle name="20% - Accent3 2 2 9 2 2" xfId="13834"/>
    <cellStyle name="20% - Accent3 2 2 9 3" xfId="12214"/>
    <cellStyle name="20% - Accent3 2 3" xfId="104"/>
    <cellStyle name="20% - Accent3 2 3 2" xfId="7442"/>
    <cellStyle name="20% - Accent3 2 3 2 2" xfId="13835"/>
    <cellStyle name="20% - Accent3 2 3 3" xfId="10169"/>
    <cellStyle name="20% - Accent3 2 4" xfId="105"/>
    <cellStyle name="20% - Accent3 2 4 2" xfId="7443"/>
    <cellStyle name="20% - Accent3 2 4 2 2" xfId="13836"/>
    <cellStyle name="20% - Accent3 2 4 3" xfId="10171"/>
    <cellStyle name="20% - Accent3 2 5" xfId="106"/>
    <cellStyle name="20% - Accent3 2 5 2" xfId="7444"/>
    <cellStyle name="20% - Accent3 2 5 2 2" xfId="13837"/>
    <cellStyle name="20% - Accent3 2 5 3" xfId="10172"/>
    <cellStyle name="20% - Accent3 2 6" xfId="942"/>
    <cellStyle name="20% - Accent3 2 7" xfId="2074"/>
    <cellStyle name="20% - Accent3 2 8" xfId="2572"/>
    <cellStyle name="20% - Accent3 2 9" xfId="3032"/>
    <cellStyle name="20% - Accent3 2_WAST 1112 040512 WG Submission" xfId="107"/>
    <cellStyle name="20% - Accent3 3" xfId="108"/>
    <cellStyle name="20% - Accent3 3 10" xfId="5304"/>
    <cellStyle name="20% - Accent3 3 11" xfId="5769"/>
    <cellStyle name="20% - Accent3 3 12" xfId="6355"/>
    <cellStyle name="20% - Accent3 3 2" xfId="109"/>
    <cellStyle name="20% - Accent3 3 2 10" xfId="5303"/>
    <cellStyle name="20% - Accent3 3 2 10 2" xfId="7446"/>
    <cellStyle name="20% - Accent3 3 2 10 2 2" xfId="13839"/>
    <cellStyle name="20% - Accent3 3 2 10 3" xfId="12459"/>
    <cellStyle name="20% - Accent3 3 2 11" xfId="5768"/>
    <cellStyle name="20% - Accent3 3 2 11 2" xfId="7447"/>
    <cellStyle name="20% - Accent3 3 2 11 2 2" xfId="13840"/>
    <cellStyle name="20% - Accent3 3 2 11 3" xfId="12663"/>
    <cellStyle name="20% - Accent3 3 2 12" xfId="6356"/>
    <cellStyle name="20% - Accent3 3 2 12 2" xfId="7448"/>
    <cellStyle name="20% - Accent3 3 2 12 2 2" xfId="13841"/>
    <cellStyle name="20% - Accent3 3 2 12 3" xfId="13033"/>
    <cellStyle name="20% - Accent3 3 2 13" xfId="7445"/>
    <cellStyle name="20% - Accent3 3 2 13 2" xfId="13838"/>
    <cellStyle name="20% - Accent3 3 2 14" xfId="9890"/>
    <cellStyle name="20% - Accent3 3 2 14 2" xfId="16037"/>
    <cellStyle name="20% - Accent3 3 2 15" xfId="10012"/>
    <cellStyle name="20% - Accent3 3 2 2" xfId="945"/>
    <cellStyle name="20% - Accent3 3 2 2 2" xfId="3899"/>
    <cellStyle name="20% - Accent3 3 2 2 2 2" xfId="7450"/>
    <cellStyle name="20% - Accent3 3 2 2 2 2 2" xfId="13843"/>
    <cellStyle name="20% - Accent3 3 2 2 2 3" xfId="10661"/>
    <cellStyle name="20% - Accent3 3 2 2 3" xfId="5094"/>
    <cellStyle name="20% - Accent3 3 2 2 3 2" xfId="7451"/>
    <cellStyle name="20% - Accent3 3 2 2 3 2 2" xfId="13844"/>
    <cellStyle name="20% - Accent3 3 2 2 3 3" xfId="12317"/>
    <cellStyle name="20% - Accent3 3 2 2 4" xfId="5570"/>
    <cellStyle name="20% - Accent3 3 2 2 4 2" xfId="7452"/>
    <cellStyle name="20% - Accent3 3 2 2 4 2 2" xfId="13845"/>
    <cellStyle name="20% - Accent3 3 2 2 4 3" xfId="12526"/>
    <cellStyle name="20% - Accent3 3 2 2 5" xfId="5924"/>
    <cellStyle name="20% - Accent3 3 2 2 5 2" xfId="7453"/>
    <cellStyle name="20% - Accent3 3 2 2 5 2 2" xfId="13846"/>
    <cellStyle name="20% - Accent3 3 2 2 5 3" xfId="12724"/>
    <cellStyle name="20% - Accent3 3 2 2 6" xfId="6210"/>
    <cellStyle name="20% - Accent3 3 2 2 6 2" xfId="7454"/>
    <cellStyle name="20% - Accent3 3 2 2 6 2 2" xfId="13847"/>
    <cellStyle name="20% - Accent3 3 2 2 6 3" xfId="12911"/>
    <cellStyle name="20% - Accent3 3 2 2 7" xfId="6818"/>
    <cellStyle name="20% - Accent3 3 2 2 7 2" xfId="7455"/>
    <cellStyle name="20% - Accent3 3 2 2 7 2 2" xfId="13848"/>
    <cellStyle name="20% - Accent3 3 2 2 7 3" xfId="13217"/>
    <cellStyle name="20% - Accent3 3 2 2 8" xfId="7449"/>
    <cellStyle name="20% - Accent3 3 2 2 8 2" xfId="13842"/>
    <cellStyle name="20% - Accent3 3 2 2 9" xfId="10174"/>
    <cellStyle name="20% - Accent3 3 2 3" xfId="2077"/>
    <cellStyle name="20% - Accent3 3 2 3 2" xfId="7456"/>
    <cellStyle name="20% - Accent3 3 2 3 2 2" xfId="13849"/>
    <cellStyle name="20% - Accent3 3 2 3 3" xfId="11195"/>
    <cellStyle name="20% - Accent3 3 2 4" xfId="2569"/>
    <cellStyle name="20% - Accent3 3 2 4 2" xfId="7457"/>
    <cellStyle name="20% - Accent3 3 2 4 2 2" xfId="13850"/>
    <cellStyle name="20% - Accent3 3 2 4 3" xfId="11411"/>
    <cellStyle name="20% - Accent3 3 2 5" xfId="3029"/>
    <cellStyle name="20% - Accent3 3 2 5 2" xfId="7458"/>
    <cellStyle name="20% - Accent3 3 2 5 2 2" xfId="13851"/>
    <cellStyle name="20% - Accent3 3 2 5 3" xfId="11576"/>
    <cellStyle name="20% - Accent3 3 2 6" xfId="3388"/>
    <cellStyle name="20% - Accent3 3 2 6 2" xfId="7459"/>
    <cellStyle name="20% - Accent3 3 2 6 2 2" xfId="13852"/>
    <cellStyle name="20% - Accent3 3 2 6 3" xfId="11673"/>
    <cellStyle name="20% - Accent3 3 2 7" xfId="3762"/>
    <cellStyle name="20% - Accent3 3 2 7 2" xfId="7460"/>
    <cellStyle name="20% - Accent3 3 2 7 2 2" xfId="13853"/>
    <cellStyle name="20% - Accent3 3 2 7 3" xfId="11823"/>
    <cellStyle name="20% - Accent3 3 2 8" xfId="4271"/>
    <cellStyle name="20% - Accent3 3 2 8 2" xfId="7461"/>
    <cellStyle name="20% - Accent3 3 2 8 2 2" xfId="13854"/>
    <cellStyle name="20% - Accent3 3 2 8 3" xfId="12035"/>
    <cellStyle name="20% - Accent3 3 2 9" xfId="4746"/>
    <cellStyle name="20% - Accent3 3 2 9 2" xfId="7462"/>
    <cellStyle name="20% - Accent3 3 2 9 2 2" xfId="13855"/>
    <cellStyle name="20% - Accent3 3 2 9 3" xfId="12213"/>
    <cellStyle name="20% - Accent3 3 3" xfId="944"/>
    <cellStyle name="20% - Accent3 3 3 2" xfId="10660"/>
    <cellStyle name="20% - Accent3 3 3 3" xfId="10173"/>
    <cellStyle name="20% - Accent3 3 4" xfId="2076"/>
    <cellStyle name="20% - Accent3 3 5" xfId="2570"/>
    <cellStyle name="20% - Accent3 3 6" xfId="3030"/>
    <cellStyle name="20% - Accent3 3 7" xfId="3389"/>
    <cellStyle name="20% - Accent3 3 8" xfId="4270"/>
    <cellStyle name="20% - Accent3 3 9" xfId="4747"/>
    <cellStyle name="20% - Accent3 3_WAST 1112 040512 WG Submission" xfId="110"/>
    <cellStyle name="20% - Accent3 4" xfId="111"/>
    <cellStyle name="20% - Accent3 4 10" xfId="4745"/>
    <cellStyle name="20% - Accent3 4 10 2" xfId="7463"/>
    <cellStyle name="20% - Accent3 4 10 2 2" xfId="13856"/>
    <cellStyle name="20% - Accent3 4 10 3" xfId="12212"/>
    <cellStyle name="20% - Accent3 4 11" xfId="5302"/>
    <cellStyle name="20% - Accent3 4 11 2" xfId="7464"/>
    <cellStyle name="20% - Accent3 4 11 2 2" xfId="13857"/>
    <cellStyle name="20% - Accent3 4 11 3" xfId="12458"/>
    <cellStyle name="20% - Accent3 4 12" xfId="5767"/>
    <cellStyle name="20% - Accent3 4 12 2" xfId="7465"/>
    <cellStyle name="20% - Accent3 4 12 2 2" xfId="13858"/>
    <cellStyle name="20% - Accent3 4 12 3" xfId="12662"/>
    <cellStyle name="20% - Accent3 4 13" xfId="6357"/>
    <cellStyle name="20% - Accent3 4 13 2" xfId="7466"/>
    <cellStyle name="20% - Accent3 4 13 2 2" xfId="13859"/>
    <cellStyle name="20% - Accent3 4 13 3" xfId="13034"/>
    <cellStyle name="20% - Accent3 4 14" xfId="9891"/>
    <cellStyle name="20% - Accent3 4 14 2" xfId="16038"/>
    <cellStyle name="20% - Accent3 4 15" xfId="10013"/>
    <cellStyle name="20% - Accent3 4 2" xfId="112"/>
    <cellStyle name="20% - Accent3 4 2 10" xfId="5925"/>
    <cellStyle name="20% - Accent3 4 2 10 2" xfId="7468"/>
    <cellStyle name="20% - Accent3 4 2 10 2 2" xfId="13861"/>
    <cellStyle name="20% - Accent3 4 2 10 3" xfId="12725"/>
    <cellStyle name="20% - Accent3 4 2 11" xfId="6211"/>
    <cellStyle name="20% - Accent3 4 2 11 2" xfId="7469"/>
    <cellStyle name="20% - Accent3 4 2 11 2 2" xfId="13862"/>
    <cellStyle name="20% - Accent3 4 2 11 3" xfId="12912"/>
    <cellStyle name="20% - Accent3 4 2 12" xfId="6819"/>
    <cellStyle name="20% - Accent3 4 2 12 2" xfId="7470"/>
    <cellStyle name="20% - Accent3 4 2 12 2 2" xfId="13863"/>
    <cellStyle name="20% - Accent3 4 2 12 3" xfId="13218"/>
    <cellStyle name="20% - Accent3 4 2 13" xfId="7467"/>
    <cellStyle name="20% - Accent3 4 2 13 2" xfId="13860"/>
    <cellStyle name="20% - Accent3 4 2 14" xfId="10175"/>
    <cellStyle name="20% - Accent3 4 2 2" xfId="1799"/>
    <cellStyle name="20% - Accent3 4 2 2 2" xfId="7471"/>
    <cellStyle name="20% - Accent3 4 2 2 2 2" xfId="11067"/>
    <cellStyle name="20% - Accent3 4 2 2 3" xfId="10176"/>
    <cellStyle name="20% - Accent3 4 2 3" xfId="2915"/>
    <cellStyle name="20% - Accent3 4 2 3 2" xfId="7472"/>
    <cellStyle name="20% - Accent3 4 2 3 2 2" xfId="13864"/>
    <cellStyle name="20% - Accent3 4 2 3 3" xfId="11521"/>
    <cellStyle name="20% - Accent3 4 2 4" xfId="3279"/>
    <cellStyle name="20% - Accent3 4 2 4 2" xfId="7473"/>
    <cellStyle name="20% - Accent3 4 2 4 2 2" xfId="13865"/>
    <cellStyle name="20% - Accent3 4 2 4 3" xfId="11619"/>
    <cellStyle name="20% - Accent3 4 2 5" xfId="3535"/>
    <cellStyle name="20% - Accent3 4 2 5 2" xfId="7474"/>
    <cellStyle name="20% - Accent3 4 2 5 2 2" xfId="13866"/>
    <cellStyle name="20% - Accent3 4 2 5 3" xfId="11715"/>
    <cellStyle name="20% - Accent3 4 2 6" xfId="3688"/>
    <cellStyle name="20% - Accent3 4 2 6 2" xfId="7475"/>
    <cellStyle name="20% - Accent3 4 2 6 2 2" xfId="13867"/>
    <cellStyle name="20% - Accent3 4 2 6 3" xfId="11760"/>
    <cellStyle name="20% - Accent3 4 2 7" xfId="3900"/>
    <cellStyle name="20% - Accent3 4 2 7 2" xfId="7476"/>
    <cellStyle name="20% - Accent3 4 2 7 2 2" xfId="13868"/>
    <cellStyle name="20% - Accent3 4 2 7 3" xfId="11929"/>
    <cellStyle name="20% - Accent3 4 2 8" xfId="5095"/>
    <cellStyle name="20% - Accent3 4 2 8 2" xfId="7477"/>
    <cellStyle name="20% - Accent3 4 2 8 2 2" xfId="13869"/>
    <cellStyle name="20% - Accent3 4 2 8 3" xfId="12318"/>
    <cellStyle name="20% - Accent3 4 2 9" xfId="5571"/>
    <cellStyle name="20% - Accent3 4 2 9 2" xfId="7478"/>
    <cellStyle name="20% - Accent3 4 2 9 2 2" xfId="13870"/>
    <cellStyle name="20% - Accent3 4 2 9 3" xfId="12527"/>
    <cellStyle name="20% - Accent3 4 3" xfId="946"/>
    <cellStyle name="20% - Accent3 4 3 2" xfId="7479"/>
    <cellStyle name="20% - Accent3 4 3 2 2" xfId="13871"/>
    <cellStyle name="20% - Accent3 4 3 3" xfId="10662"/>
    <cellStyle name="20% - Accent3 4 4" xfId="2078"/>
    <cellStyle name="20% - Accent3 4 4 2" xfId="7480"/>
    <cellStyle name="20% - Accent3 4 4 2 2" xfId="13872"/>
    <cellStyle name="20% - Accent3 4 4 3" xfId="11196"/>
    <cellStyle name="20% - Accent3 4 5" xfId="2568"/>
    <cellStyle name="20% - Accent3 4 5 2" xfId="7481"/>
    <cellStyle name="20% - Accent3 4 5 2 2" xfId="13873"/>
    <cellStyle name="20% - Accent3 4 5 3" xfId="11410"/>
    <cellStyle name="20% - Accent3 4 6" xfId="3028"/>
    <cellStyle name="20% - Accent3 4 6 2" xfId="7482"/>
    <cellStyle name="20% - Accent3 4 6 2 2" xfId="13874"/>
    <cellStyle name="20% - Accent3 4 6 3" xfId="11575"/>
    <cellStyle name="20% - Accent3 4 7" xfId="3387"/>
    <cellStyle name="20% - Accent3 4 7 2" xfId="7483"/>
    <cellStyle name="20% - Accent3 4 7 2 2" xfId="13875"/>
    <cellStyle name="20% - Accent3 4 7 3" xfId="11672"/>
    <cellStyle name="20% - Accent3 4 8" xfId="3763"/>
    <cellStyle name="20% - Accent3 4 8 2" xfId="7484"/>
    <cellStyle name="20% - Accent3 4 8 2 2" xfId="13876"/>
    <cellStyle name="20% - Accent3 4 8 3" xfId="11824"/>
    <cellStyle name="20% - Accent3 4 9" xfId="4272"/>
    <cellStyle name="20% - Accent3 4 9 2" xfId="7485"/>
    <cellStyle name="20% - Accent3 4 9 2 2" xfId="13877"/>
    <cellStyle name="20% - Accent3 4 9 3" xfId="12036"/>
    <cellStyle name="20% - Accent3 4_WAST 1112 040512 WG Submission" xfId="113"/>
    <cellStyle name="20% - Accent3 5" xfId="114"/>
    <cellStyle name="20% - Accent3 5 10" xfId="4744"/>
    <cellStyle name="20% - Accent3 5 10 2" xfId="7486"/>
    <cellStyle name="20% - Accent3 5 10 2 2" xfId="13878"/>
    <cellStyle name="20% - Accent3 5 10 3" xfId="12211"/>
    <cellStyle name="20% - Accent3 5 11" xfId="5301"/>
    <cellStyle name="20% - Accent3 5 11 2" xfId="7487"/>
    <cellStyle name="20% - Accent3 5 11 2 2" xfId="13879"/>
    <cellStyle name="20% - Accent3 5 11 3" xfId="12457"/>
    <cellStyle name="20% - Accent3 5 12" xfId="5766"/>
    <cellStyle name="20% - Accent3 5 12 2" xfId="7488"/>
    <cellStyle name="20% - Accent3 5 12 2 2" xfId="13880"/>
    <cellStyle name="20% - Accent3 5 12 3" xfId="12661"/>
    <cellStyle name="20% - Accent3 5 13" xfId="6358"/>
    <cellStyle name="20% - Accent3 5 13 2" xfId="7489"/>
    <cellStyle name="20% - Accent3 5 13 2 2" xfId="13881"/>
    <cellStyle name="20% - Accent3 5 13 3" xfId="13035"/>
    <cellStyle name="20% - Accent3 5 14" xfId="9892"/>
    <cellStyle name="20% - Accent3 5 14 2" xfId="16039"/>
    <cellStyle name="20% - Accent3 5 15" xfId="10014"/>
    <cellStyle name="20% - Accent3 5 2" xfId="115"/>
    <cellStyle name="20% - Accent3 5 2 10" xfId="5926"/>
    <cellStyle name="20% - Accent3 5 2 10 2" xfId="7491"/>
    <cellStyle name="20% - Accent3 5 2 10 2 2" xfId="13883"/>
    <cellStyle name="20% - Accent3 5 2 10 3" xfId="12726"/>
    <cellStyle name="20% - Accent3 5 2 11" xfId="6212"/>
    <cellStyle name="20% - Accent3 5 2 11 2" xfId="7492"/>
    <cellStyle name="20% - Accent3 5 2 11 2 2" xfId="13884"/>
    <cellStyle name="20% - Accent3 5 2 11 3" xfId="12913"/>
    <cellStyle name="20% - Accent3 5 2 12" xfId="6820"/>
    <cellStyle name="20% - Accent3 5 2 12 2" xfId="7493"/>
    <cellStyle name="20% - Accent3 5 2 12 2 2" xfId="13885"/>
    <cellStyle name="20% - Accent3 5 2 12 3" xfId="13219"/>
    <cellStyle name="20% - Accent3 5 2 13" xfId="7490"/>
    <cellStyle name="20% - Accent3 5 2 13 2" xfId="13882"/>
    <cellStyle name="20% - Accent3 5 2 14" xfId="10177"/>
    <cellStyle name="20% - Accent3 5 2 2" xfId="1800"/>
    <cellStyle name="20% - Accent3 5 2 2 2" xfId="7494"/>
    <cellStyle name="20% - Accent3 5 2 2 2 2" xfId="11068"/>
    <cellStyle name="20% - Accent3 5 2 2 3" xfId="10178"/>
    <cellStyle name="20% - Accent3 5 2 3" xfId="2916"/>
    <cellStyle name="20% - Accent3 5 2 3 2" xfId="7495"/>
    <cellStyle name="20% - Accent3 5 2 3 2 2" xfId="13886"/>
    <cellStyle name="20% - Accent3 5 2 3 3" xfId="11522"/>
    <cellStyle name="20% - Accent3 5 2 4" xfId="3280"/>
    <cellStyle name="20% - Accent3 5 2 4 2" xfId="7496"/>
    <cellStyle name="20% - Accent3 5 2 4 2 2" xfId="13887"/>
    <cellStyle name="20% - Accent3 5 2 4 3" xfId="11620"/>
    <cellStyle name="20% - Accent3 5 2 5" xfId="3536"/>
    <cellStyle name="20% - Accent3 5 2 5 2" xfId="7497"/>
    <cellStyle name="20% - Accent3 5 2 5 2 2" xfId="13888"/>
    <cellStyle name="20% - Accent3 5 2 5 3" xfId="11716"/>
    <cellStyle name="20% - Accent3 5 2 6" xfId="3689"/>
    <cellStyle name="20% - Accent3 5 2 6 2" xfId="7498"/>
    <cellStyle name="20% - Accent3 5 2 6 2 2" xfId="13889"/>
    <cellStyle name="20% - Accent3 5 2 6 3" xfId="11761"/>
    <cellStyle name="20% - Accent3 5 2 7" xfId="3901"/>
    <cellStyle name="20% - Accent3 5 2 7 2" xfId="7499"/>
    <cellStyle name="20% - Accent3 5 2 7 2 2" xfId="13890"/>
    <cellStyle name="20% - Accent3 5 2 7 3" xfId="11930"/>
    <cellStyle name="20% - Accent3 5 2 8" xfId="5096"/>
    <cellStyle name="20% - Accent3 5 2 8 2" xfId="7500"/>
    <cellStyle name="20% - Accent3 5 2 8 2 2" xfId="13891"/>
    <cellStyle name="20% - Accent3 5 2 8 3" xfId="12319"/>
    <cellStyle name="20% - Accent3 5 2 9" xfId="5572"/>
    <cellStyle name="20% - Accent3 5 2 9 2" xfId="7501"/>
    <cellStyle name="20% - Accent3 5 2 9 2 2" xfId="13892"/>
    <cellStyle name="20% - Accent3 5 2 9 3" xfId="12528"/>
    <cellStyle name="20% - Accent3 5 3" xfId="947"/>
    <cellStyle name="20% - Accent3 5 3 2" xfId="7502"/>
    <cellStyle name="20% - Accent3 5 3 2 2" xfId="13893"/>
    <cellStyle name="20% - Accent3 5 3 3" xfId="10663"/>
    <cellStyle name="20% - Accent3 5 4" xfId="2079"/>
    <cellStyle name="20% - Accent3 5 4 2" xfId="7503"/>
    <cellStyle name="20% - Accent3 5 4 2 2" xfId="13894"/>
    <cellStyle name="20% - Accent3 5 4 3" xfId="11197"/>
    <cellStyle name="20% - Accent3 5 5" xfId="2567"/>
    <cellStyle name="20% - Accent3 5 5 2" xfId="7504"/>
    <cellStyle name="20% - Accent3 5 5 2 2" xfId="13895"/>
    <cellStyle name="20% - Accent3 5 5 3" xfId="11409"/>
    <cellStyle name="20% - Accent3 5 6" xfId="3027"/>
    <cellStyle name="20% - Accent3 5 6 2" xfId="7505"/>
    <cellStyle name="20% - Accent3 5 6 2 2" xfId="13896"/>
    <cellStyle name="20% - Accent3 5 6 3" xfId="11574"/>
    <cellStyle name="20% - Accent3 5 7" xfId="3386"/>
    <cellStyle name="20% - Accent3 5 7 2" xfId="7506"/>
    <cellStyle name="20% - Accent3 5 7 2 2" xfId="13897"/>
    <cellStyle name="20% - Accent3 5 7 3" xfId="11671"/>
    <cellStyle name="20% - Accent3 5 8" xfId="3764"/>
    <cellStyle name="20% - Accent3 5 8 2" xfId="7507"/>
    <cellStyle name="20% - Accent3 5 8 2 2" xfId="13898"/>
    <cellStyle name="20% - Accent3 5 8 3" xfId="11825"/>
    <cellStyle name="20% - Accent3 5 9" xfId="4273"/>
    <cellStyle name="20% - Accent3 5 9 2" xfId="7508"/>
    <cellStyle name="20% - Accent3 5 9 2 2" xfId="13899"/>
    <cellStyle name="20% - Accent3 5 9 3" xfId="12037"/>
    <cellStyle name="20% - Accent3 5_WAST 1112 040512 WG Submission" xfId="116"/>
    <cellStyle name="20% - Accent3 6" xfId="117"/>
    <cellStyle name="20% - Accent3 6 10" xfId="4743"/>
    <cellStyle name="20% - Accent3 6 10 2" xfId="7509"/>
    <cellStyle name="20% - Accent3 6 10 2 2" xfId="13900"/>
    <cellStyle name="20% - Accent3 6 10 3" xfId="12210"/>
    <cellStyle name="20% - Accent3 6 11" xfId="5300"/>
    <cellStyle name="20% - Accent3 6 11 2" xfId="7510"/>
    <cellStyle name="20% - Accent3 6 11 2 2" xfId="13901"/>
    <cellStyle name="20% - Accent3 6 11 3" xfId="12456"/>
    <cellStyle name="20% - Accent3 6 12" xfId="5765"/>
    <cellStyle name="20% - Accent3 6 12 2" xfId="7511"/>
    <cellStyle name="20% - Accent3 6 12 2 2" xfId="13902"/>
    <cellStyle name="20% - Accent3 6 12 3" xfId="12660"/>
    <cellStyle name="20% - Accent3 6 13" xfId="6359"/>
    <cellStyle name="20% - Accent3 6 13 2" xfId="7512"/>
    <cellStyle name="20% - Accent3 6 13 2 2" xfId="13903"/>
    <cellStyle name="20% - Accent3 6 13 3" xfId="13036"/>
    <cellStyle name="20% - Accent3 6 14" xfId="9893"/>
    <cellStyle name="20% - Accent3 6 14 2" xfId="16040"/>
    <cellStyle name="20% - Accent3 6 15" xfId="10015"/>
    <cellStyle name="20% - Accent3 6 2" xfId="118"/>
    <cellStyle name="20% - Accent3 6 2 10" xfId="5927"/>
    <cellStyle name="20% - Accent3 6 2 10 2" xfId="7514"/>
    <cellStyle name="20% - Accent3 6 2 10 2 2" xfId="13905"/>
    <cellStyle name="20% - Accent3 6 2 10 3" xfId="12727"/>
    <cellStyle name="20% - Accent3 6 2 11" xfId="6213"/>
    <cellStyle name="20% - Accent3 6 2 11 2" xfId="7515"/>
    <cellStyle name="20% - Accent3 6 2 11 2 2" xfId="13906"/>
    <cellStyle name="20% - Accent3 6 2 11 3" xfId="12914"/>
    <cellStyle name="20% - Accent3 6 2 12" xfId="6821"/>
    <cellStyle name="20% - Accent3 6 2 12 2" xfId="7516"/>
    <cellStyle name="20% - Accent3 6 2 12 2 2" xfId="13907"/>
    <cellStyle name="20% - Accent3 6 2 12 3" xfId="13220"/>
    <cellStyle name="20% - Accent3 6 2 13" xfId="7513"/>
    <cellStyle name="20% - Accent3 6 2 13 2" xfId="13904"/>
    <cellStyle name="20% - Accent3 6 2 14" xfId="10179"/>
    <cellStyle name="20% - Accent3 6 2 2" xfId="1801"/>
    <cellStyle name="20% - Accent3 6 2 2 2" xfId="7517"/>
    <cellStyle name="20% - Accent3 6 2 2 2 2" xfId="11069"/>
    <cellStyle name="20% - Accent3 6 2 2 3" xfId="10180"/>
    <cellStyle name="20% - Accent3 6 2 3" xfId="2917"/>
    <cellStyle name="20% - Accent3 6 2 3 2" xfId="7518"/>
    <cellStyle name="20% - Accent3 6 2 3 2 2" xfId="13908"/>
    <cellStyle name="20% - Accent3 6 2 3 3" xfId="11523"/>
    <cellStyle name="20% - Accent3 6 2 4" xfId="3281"/>
    <cellStyle name="20% - Accent3 6 2 4 2" xfId="7519"/>
    <cellStyle name="20% - Accent3 6 2 4 2 2" xfId="13909"/>
    <cellStyle name="20% - Accent3 6 2 4 3" xfId="11621"/>
    <cellStyle name="20% - Accent3 6 2 5" xfId="3537"/>
    <cellStyle name="20% - Accent3 6 2 5 2" xfId="7520"/>
    <cellStyle name="20% - Accent3 6 2 5 2 2" xfId="13910"/>
    <cellStyle name="20% - Accent3 6 2 5 3" xfId="11717"/>
    <cellStyle name="20% - Accent3 6 2 6" xfId="3690"/>
    <cellStyle name="20% - Accent3 6 2 6 2" xfId="7521"/>
    <cellStyle name="20% - Accent3 6 2 6 2 2" xfId="13911"/>
    <cellStyle name="20% - Accent3 6 2 6 3" xfId="11762"/>
    <cellStyle name="20% - Accent3 6 2 7" xfId="3902"/>
    <cellStyle name="20% - Accent3 6 2 7 2" xfId="7522"/>
    <cellStyle name="20% - Accent3 6 2 7 2 2" xfId="13912"/>
    <cellStyle name="20% - Accent3 6 2 7 3" xfId="11931"/>
    <cellStyle name="20% - Accent3 6 2 8" xfId="5097"/>
    <cellStyle name="20% - Accent3 6 2 8 2" xfId="7523"/>
    <cellStyle name="20% - Accent3 6 2 8 2 2" xfId="13913"/>
    <cellStyle name="20% - Accent3 6 2 8 3" xfId="12320"/>
    <cellStyle name="20% - Accent3 6 2 9" xfId="5573"/>
    <cellStyle name="20% - Accent3 6 2 9 2" xfId="7524"/>
    <cellStyle name="20% - Accent3 6 2 9 2 2" xfId="13914"/>
    <cellStyle name="20% - Accent3 6 2 9 3" xfId="12529"/>
    <cellStyle name="20% - Accent3 6 3" xfId="948"/>
    <cellStyle name="20% - Accent3 6 3 2" xfId="7525"/>
    <cellStyle name="20% - Accent3 6 3 2 2" xfId="13915"/>
    <cellStyle name="20% - Accent3 6 3 3" xfId="10664"/>
    <cellStyle name="20% - Accent3 6 4" xfId="2080"/>
    <cellStyle name="20% - Accent3 6 4 2" xfId="7526"/>
    <cellStyle name="20% - Accent3 6 4 2 2" xfId="13916"/>
    <cellStyle name="20% - Accent3 6 4 3" xfId="11198"/>
    <cellStyle name="20% - Accent3 6 5" xfId="2566"/>
    <cellStyle name="20% - Accent3 6 5 2" xfId="7527"/>
    <cellStyle name="20% - Accent3 6 5 2 2" xfId="13917"/>
    <cellStyle name="20% - Accent3 6 5 3" xfId="11408"/>
    <cellStyle name="20% - Accent3 6 6" xfId="3026"/>
    <cellStyle name="20% - Accent3 6 6 2" xfId="7528"/>
    <cellStyle name="20% - Accent3 6 6 2 2" xfId="13918"/>
    <cellStyle name="20% - Accent3 6 6 3" xfId="11573"/>
    <cellStyle name="20% - Accent3 6 7" xfId="3385"/>
    <cellStyle name="20% - Accent3 6 7 2" xfId="7529"/>
    <cellStyle name="20% - Accent3 6 7 2 2" xfId="13919"/>
    <cellStyle name="20% - Accent3 6 7 3" xfId="11670"/>
    <cellStyle name="20% - Accent3 6 8" xfId="3765"/>
    <cellStyle name="20% - Accent3 6 8 2" xfId="7530"/>
    <cellStyle name="20% - Accent3 6 8 2 2" xfId="13920"/>
    <cellStyle name="20% - Accent3 6 8 3" xfId="11826"/>
    <cellStyle name="20% - Accent3 6 9" xfId="4274"/>
    <cellStyle name="20% - Accent3 6 9 2" xfId="7531"/>
    <cellStyle name="20% - Accent3 6 9 2 2" xfId="13921"/>
    <cellStyle name="20% - Accent3 6 9 3" xfId="12038"/>
    <cellStyle name="20% - Accent3 6_WAST 1112 040512 WG Submission" xfId="119"/>
    <cellStyle name="20% - Accent3 7" xfId="120"/>
    <cellStyle name="20% - Accent3 7 10" xfId="4742"/>
    <cellStyle name="20% - Accent3 7 10 2" xfId="7533"/>
    <cellStyle name="20% - Accent3 7 10 2 2" xfId="13923"/>
    <cellStyle name="20% - Accent3 7 10 3" xfId="12209"/>
    <cellStyle name="20% - Accent3 7 11" xfId="5299"/>
    <cellStyle name="20% - Accent3 7 11 2" xfId="7534"/>
    <cellStyle name="20% - Accent3 7 11 2 2" xfId="13924"/>
    <cellStyle name="20% - Accent3 7 11 3" xfId="12455"/>
    <cellStyle name="20% - Accent3 7 12" xfId="5764"/>
    <cellStyle name="20% - Accent3 7 12 2" xfId="7535"/>
    <cellStyle name="20% - Accent3 7 12 2 2" xfId="13925"/>
    <cellStyle name="20% - Accent3 7 12 3" xfId="12659"/>
    <cellStyle name="20% - Accent3 7 13" xfId="6360"/>
    <cellStyle name="20% - Accent3 7 13 2" xfId="7536"/>
    <cellStyle name="20% - Accent3 7 13 2 2" xfId="13926"/>
    <cellStyle name="20% - Accent3 7 13 3" xfId="13037"/>
    <cellStyle name="20% - Accent3 7 14" xfId="7532"/>
    <cellStyle name="20% - Accent3 7 14 2" xfId="13922"/>
    <cellStyle name="20% - Accent3 7 15" xfId="9894"/>
    <cellStyle name="20% - Accent3 7 15 2" xfId="16041"/>
    <cellStyle name="20% - Accent3 7 16" xfId="10016"/>
    <cellStyle name="20% - Accent3 7 2" xfId="121"/>
    <cellStyle name="20% - Accent3 7 2 10" xfId="5928"/>
    <cellStyle name="20% - Accent3 7 2 10 2" xfId="7538"/>
    <cellStyle name="20% - Accent3 7 2 10 2 2" xfId="13928"/>
    <cellStyle name="20% - Accent3 7 2 10 3" xfId="12728"/>
    <cellStyle name="20% - Accent3 7 2 11" xfId="6214"/>
    <cellStyle name="20% - Accent3 7 2 11 2" xfId="7539"/>
    <cellStyle name="20% - Accent3 7 2 11 2 2" xfId="13929"/>
    <cellStyle name="20% - Accent3 7 2 11 3" xfId="12915"/>
    <cellStyle name="20% - Accent3 7 2 12" xfId="6822"/>
    <cellStyle name="20% - Accent3 7 2 12 2" xfId="7540"/>
    <cellStyle name="20% - Accent3 7 2 12 2 2" xfId="13930"/>
    <cellStyle name="20% - Accent3 7 2 12 3" xfId="13221"/>
    <cellStyle name="20% - Accent3 7 2 13" xfId="7537"/>
    <cellStyle name="20% - Accent3 7 2 13 2" xfId="13927"/>
    <cellStyle name="20% - Accent3 7 2 14" xfId="10181"/>
    <cellStyle name="20% - Accent3 7 2 2" xfId="1802"/>
    <cellStyle name="20% - Accent3 7 2 2 2" xfId="7541"/>
    <cellStyle name="20% - Accent3 7 2 2 2 2" xfId="13931"/>
    <cellStyle name="20% - Accent3 7 2 2 3" xfId="11070"/>
    <cellStyle name="20% - Accent3 7 2 3" xfId="2918"/>
    <cellStyle name="20% - Accent3 7 2 3 2" xfId="7542"/>
    <cellStyle name="20% - Accent3 7 2 3 2 2" xfId="13932"/>
    <cellStyle name="20% - Accent3 7 2 3 3" xfId="11524"/>
    <cellStyle name="20% - Accent3 7 2 4" xfId="3282"/>
    <cellStyle name="20% - Accent3 7 2 4 2" xfId="7543"/>
    <cellStyle name="20% - Accent3 7 2 4 2 2" xfId="13933"/>
    <cellStyle name="20% - Accent3 7 2 4 3" xfId="11622"/>
    <cellStyle name="20% - Accent3 7 2 5" xfId="3538"/>
    <cellStyle name="20% - Accent3 7 2 5 2" xfId="7544"/>
    <cellStyle name="20% - Accent3 7 2 5 2 2" xfId="13934"/>
    <cellStyle name="20% - Accent3 7 2 5 3" xfId="11718"/>
    <cellStyle name="20% - Accent3 7 2 6" xfId="3691"/>
    <cellStyle name="20% - Accent3 7 2 6 2" xfId="7545"/>
    <cellStyle name="20% - Accent3 7 2 6 2 2" xfId="13935"/>
    <cellStyle name="20% - Accent3 7 2 6 3" xfId="11763"/>
    <cellStyle name="20% - Accent3 7 2 7" xfId="3903"/>
    <cellStyle name="20% - Accent3 7 2 7 2" xfId="7546"/>
    <cellStyle name="20% - Accent3 7 2 7 2 2" xfId="13936"/>
    <cellStyle name="20% - Accent3 7 2 7 3" xfId="11932"/>
    <cellStyle name="20% - Accent3 7 2 8" xfId="5098"/>
    <cellStyle name="20% - Accent3 7 2 8 2" xfId="7547"/>
    <cellStyle name="20% - Accent3 7 2 8 2 2" xfId="13937"/>
    <cellStyle name="20% - Accent3 7 2 8 3" xfId="12321"/>
    <cellStyle name="20% - Accent3 7 2 9" xfId="5574"/>
    <cellStyle name="20% - Accent3 7 2 9 2" xfId="7548"/>
    <cellStyle name="20% - Accent3 7 2 9 2 2" xfId="13938"/>
    <cellStyle name="20% - Accent3 7 2 9 3" xfId="12530"/>
    <cellStyle name="20% - Accent3 7 3" xfId="949"/>
    <cellStyle name="20% - Accent3 7 3 2" xfId="7549"/>
    <cellStyle name="20% - Accent3 7 3 2 2" xfId="13939"/>
    <cellStyle name="20% - Accent3 7 3 3" xfId="10665"/>
    <cellStyle name="20% - Accent3 7 4" xfId="2081"/>
    <cellStyle name="20% - Accent3 7 4 2" xfId="7550"/>
    <cellStyle name="20% - Accent3 7 4 2 2" xfId="13940"/>
    <cellStyle name="20% - Accent3 7 4 3" xfId="11199"/>
    <cellStyle name="20% - Accent3 7 5" xfId="2565"/>
    <cellStyle name="20% - Accent3 7 5 2" xfId="7551"/>
    <cellStyle name="20% - Accent3 7 5 2 2" xfId="13941"/>
    <cellStyle name="20% - Accent3 7 5 3" xfId="11407"/>
    <cellStyle name="20% - Accent3 7 6" xfId="3025"/>
    <cellStyle name="20% - Accent3 7 6 2" xfId="7552"/>
    <cellStyle name="20% - Accent3 7 6 2 2" xfId="13942"/>
    <cellStyle name="20% - Accent3 7 6 3" xfId="11572"/>
    <cellStyle name="20% - Accent3 7 7" xfId="3384"/>
    <cellStyle name="20% - Accent3 7 7 2" xfId="7553"/>
    <cellStyle name="20% - Accent3 7 7 2 2" xfId="13943"/>
    <cellStyle name="20% - Accent3 7 7 3" xfId="11669"/>
    <cellStyle name="20% - Accent3 7 8" xfId="3766"/>
    <cellStyle name="20% - Accent3 7 8 2" xfId="7554"/>
    <cellStyle name="20% - Accent3 7 8 2 2" xfId="13944"/>
    <cellStyle name="20% - Accent3 7 8 3" xfId="11827"/>
    <cellStyle name="20% - Accent3 7 9" xfId="4275"/>
    <cellStyle name="20% - Accent3 7 9 2" xfId="7555"/>
    <cellStyle name="20% - Accent3 7 9 2 2" xfId="13945"/>
    <cellStyle name="20% - Accent3 7 9 3" xfId="12039"/>
    <cellStyle name="20% - Accent3 7_WAST 1112 040512 WG Submission" xfId="122"/>
    <cellStyle name="20% - Accent3 8" xfId="123"/>
    <cellStyle name="20% - Accent3 8 10" xfId="5298"/>
    <cellStyle name="20% - Accent3 8 10 2" xfId="7557"/>
    <cellStyle name="20% - Accent3 8 10 2 2" xfId="13947"/>
    <cellStyle name="20% - Accent3 8 10 3" xfId="12454"/>
    <cellStyle name="20% - Accent3 8 11" xfId="5763"/>
    <cellStyle name="20% - Accent3 8 11 2" xfId="7558"/>
    <cellStyle name="20% - Accent3 8 11 2 2" xfId="13948"/>
    <cellStyle name="20% - Accent3 8 11 3" xfId="12658"/>
    <cellStyle name="20% - Accent3 8 12" xfId="6361"/>
    <cellStyle name="20% - Accent3 8 12 2" xfId="7559"/>
    <cellStyle name="20% - Accent3 8 12 2 2" xfId="13949"/>
    <cellStyle name="20% - Accent3 8 12 3" xfId="13038"/>
    <cellStyle name="20% - Accent3 8 13" xfId="7556"/>
    <cellStyle name="20% - Accent3 8 13 2" xfId="13946"/>
    <cellStyle name="20% - Accent3 8 14" xfId="9895"/>
    <cellStyle name="20% - Accent3 8 14 2" xfId="16042"/>
    <cellStyle name="20% - Accent3 8 15" xfId="10017"/>
    <cellStyle name="20% - Accent3 8 2" xfId="950"/>
    <cellStyle name="20% - Accent3 8 2 2" xfId="3904"/>
    <cellStyle name="20% - Accent3 8 2 2 2" xfId="7561"/>
    <cellStyle name="20% - Accent3 8 2 2 2 2" xfId="13951"/>
    <cellStyle name="20% - Accent3 8 2 2 3" xfId="10666"/>
    <cellStyle name="20% - Accent3 8 2 3" xfId="5099"/>
    <cellStyle name="20% - Accent3 8 2 3 2" xfId="7562"/>
    <cellStyle name="20% - Accent3 8 2 3 2 2" xfId="13952"/>
    <cellStyle name="20% - Accent3 8 2 3 3" xfId="12322"/>
    <cellStyle name="20% - Accent3 8 2 4" xfId="5575"/>
    <cellStyle name="20% - Accent3 8 2 4 2" xfId="7563"/>
    <cellStyle name="20% - Accent3 8 2 4 2 2" xfId="13953"/>
    <cellStyle name="20% - Accent3 8 2 4 3" xfId="12531"/>
    <cellStyle name="20% - Accent3 8 2 5" xfId="5929"/>
    <cellStyle name="20% - Accent3 8 2 5 2" xfId="7564"/>
    <cellStyle name="20% - Accent3 8 2 5 2 2" xfId="13954"/>
    <cellStyle name="20% - Accent3 8 2 5 3" xfId="12729"/>
    <cellStyle name="20% - Accent3 8 2 6" xfId="6215"/>
    <cellStyle name="20% - Accent3 8 2 6 2" xfId="7565"/>
    <cellStyle name="20% - Accent3 8 2 6 2 2" xfId="13955"/>
    <cellStyle name="20% - Accent3 8 2 6 3" xfId="12916"/>
    <cellStyle name="20% - Accent3 8 2 7" xfId="6823"/>
    <cellStyle name="20% - Accent3 8 2 7 2" xfId="7566"/>
    <cellStyle name="20% - Accent3 8 2 7 2 2" xfId="13956"/>
    <cellStyle name="20% - Accent3 8 2 7 3" xfId="13222"/>
    <cellStyle name="20% - Accent3 8 2 8" xfId="7560"/>
    <cellStyle name="20% - Accent3 8 2 8 2" xfId="13950"/>
    <cellStyle name="20% - Accent3 8 2 9" xfId="10182"/>
    <cellStyle name="20% - Accent3 8 3" xfId="2082"/>
    <cellStyle name="20% - Accent3 8 3 2" xfId="7567"/>
    <cellStyle name="20% - Accent3 8 3 2 2" xfId="13957"/>
    <cellStyle name="20% - Accent3 8 3 3" xfId="11200"/>
    <cellStyle name="20% - Accent3 8 4" xfId="2564"/>
    <cellStyle name="20% - Accent3 8 4 2" xfId="7568"/>
    <cellStyle name="20% - Accent3 8 4 2 2" xfId="13958"/>
    <cellStyle name="20% - Accent3 8 4 3" xfId="11406"/>
    <cellStyle name="20% - Accent3 8 5" xfId="3024"/>
    <cellStyle name="20% - Accent3 8 5 2" xfId="7569"/>
    <cellStyle name="20% - Accent3 8 5 2 2" xfId="13959"/>
    <cellStyle name="20% - Accent3 8 5 3" xfId="11571"/>
    <cellStyle name="20% - Accent3 8 6" xfId="3383"/>
    <cellStyle name="20% - Accent3 8 6 2" xfId="7570"/>
    <cellStyle name="20% - Accent3 8 6 2 2" xfId="13960"/>
    <cellStyle name="20% - Accent3 8 6 3" xfId="11668"/>
    <cellStyle name="20% - Accent3 8 7" xfId="3767"/>
    <cellStyle name="20% - Accent3 8 7 2" xfId="7571"/>
    <cellStyle name="20% - Accent3 8 7 2 2" xfId="13961"/>
    <cellStyle name="20% - Accent3 8 7 3" xfId="11828"/>
    <cellStyle name="20% - Accent3 8 8" xfId="4276"/>
    <cellStyle name="20% - Accent3 8 8 2" xfId="7572"/>
    <cellStyle name="20% - Accent3 8 8 2 2" xfId="13962"/>
    <cellStyle name="20% - Accent3 8 8 3" xfId="12040"/>
    <cellStyle name="20% - Accent3 8 9" xfId="4741"/>
    <cellStyle name="20% - Accent3 8 9 2" xfId="7573"/>
    <cellStyle name="20% - Accent3 8 9 2 2" xfId="13963"/>
    <cellStyle name="20% - Accent3 8 9 3" xfId="12208"/>
    <cellStyle name="20% - Accent3 9" xfId="124"/>
    <cellStyle name="20% - Accent3 9 10" xfId="5297"/>
    <cellStyle name="20% - Accent3 9 10 2" xfId="7575"/>
    <cellStyle name="20% - Accent3 9 10 2 2" xfId="13965"/>
    <cellStyle name="20% - Accent3 9 10 3" xfId="12453"/>
    <cellStyle name="20% - Accent3 9 11" xfId="5762"/>
    <cellStyle name="20% - Accent3 9 11 2" xfId="7576"/>
    <cellStyle name="20% - Accent3 9 11 2 2" xfId="13966"/>
    <cellStyle name="20% - Accent3 9 11 3" xfId="12657"/>
    <cellStyle name="20% - Accent3 9 12" xfId="6362"/>
    <cellStyle name="20% - Accent3 9 12 2" xfId="7577"/>
    <cellStyle name="20% - Accent3 9 12 2 2" xfId="13967"/>
    <cellStyle name="20% - Accent3 9 12 3" xfId="13039"/>
    <cellStyle name="20% - Accent3 9 13" xfId="7574"/>
    <cellStyle name="20% - Accent3 9 13 2" xfId="13964"/>
    <cellStyle name="20% - Accent3 9 14" xfId="9896"/>
    <cellStyle name="20% - Accent3 9 14 2" xfId="16043"/>
    <cellStyle name="20% - Accent3 9 15" xfId="10018"/>
    <cellStyle name="20% - Accent3 9 2" xfId="951"/>
    <cellStyle name="20% - Accent3 9 2 2" xfId="3905"/>
    <cellStyle name="20% - Accent3 9 2 2 2" xfId="7579"/>
    <cellStyle name="20% - Accent3 9 2 2 2 2" xfId="13969"/>
    <cellStyle name="20% - Accent3 9 2 2 3" xfId="10667"/>
    <cellStyle name="20% - Accent3 9 2 3" xfId="5100"/>
    <cellStyle name="20% - Accent3 9 2 3 2" xfId="7580"/>
    <cellStyle name="20% - Accent3 9 2 3 2 2" xfId="13970"/>
    <cellStyle name="20% - Accent3 9 2 3 3" xfId="12323"/>
    <cellStyle name="20% - Accent3 9 2 4" xfId="5576"/>
    <cellStyle name="20% - Accent3 9 2 4 2" xfId="7581"/>
    <cellStyle name="20% - Accent3 9 2 4 2 2" xfId="13971"/>
    <cellStyle name="20% - Accent3 9 2 4 3" xfId="12532"/>
    <cellStyle name="20% - Accent3 9 2 5" xfId="5930"/>
    <cellStyle name="20% - Accent3 9 2 5 2" xfId="7582"/>
    <cellStyle name="20% - Accent3 9 2 5 2 2" xfId="13972"/>
    <cellStyle name="20% - Accent3 9 2 5 3" xfId="12730"/>
    <cellStyle name="20% - Accent3 9 2 6" xfId="6216"/>
    <cellStyle name="20% - Accent3 9 2 6 2" xfId="7583"/>
    <cellStyle name="20% - Accent3 9 2 6 2 2" xfId="13973"/>
    <cellStyle name="20% - Accent3 9 2 6 3" xfId="12917"/>
    <cellStyle name="20% - Accent3 9 2 7" xfId="6824"/>
    <cellStyle name="20% - Accent3 9 2 7 2" xfId="7584"/>
    <cellStyle name="20% - Accent3 9 2 7 2 2" xfId="13974"/>
    <cellStyle name="20% - Accent3 9 2 7 3" xfId="13223"/>
    <cellStyle name="20% - Accent3 9 2 8" xfId="7578"/>
    <cellStyle name="20% - Accent3 9 2 8 2" xfId="13968"/>
    <cellStyle name="20% - Accent3 9 2 9" xfId="10183"/>
    <cellStyle name="20% - Accent3 9 3" xfId="2083"/>
    <cellStyle name="20% - Accent3 9 3 2" xfId="7585"/>
    <cellStyle name="20% - Accent3 9 3 2 2" xfId="13975"/>
    <cellStyle name="20% - Accent3 9 3 3" xfId="11201"/>
    <cellStyle name="20% - Accent3 9 4" xfId="2563"/>
    <cellStyle name="20% - Accent3 9 4 2" xfId="7586"/>
    <cellStyle name="20% - Accent3 9 4 2 2" xfId="13976"/>
    <cellStyle name="20% - Accent3 9 4 3" xfId="11405"/>
    <cellStyle name="20% - Accent3 9 5" xfId="3023"/>
    <cellStyle name="20% - Accent3 9 5 2" xfId="7587"/>
    <cellStyle name="20% - Accent3 9 5 2 2" xfId="13977"/>
    <cellStyle name="20% - Accent3 9 5 3" xfId="11570"/>
    <cellStyle name="20% - Accent3 9 6" xfId="3382"/>
    <cellStyle name="20% - Accent3 9 6 2" xfId="7588"/>
    <cellStyle name="20% - Accent3 9 6 2 2" xfId="13978"/>
    <cellStyle name="20% - Accent3 9 6 3" xfId="11667"/>
    <cellStyle name="20% - Accent3 9 7" xfId="3768"/>
    <cellStyle name="20% - Accent3 9 7 2" xfId="7589"/>
    <cellStyle name="20% - Accent3 9 7 2 2" xfId="13979"/>
    <cellStyle name="20% - Accent3 9 7 3" xfId="11829"/>
    <cellStyle name="20% - Accent3 9 8" xfId="4277"/>
    <cellStyle name="20% - Accent3 9 8 2" xfId="7590"/>
    <cellStyle name="20% - Accent3 9 8 2 2" xfId="13980"/>
    <cellStyle name="20% - Accent3 9 8 3" xfId="12041"/>
    <cellStyle name="20% - Accent3 9 9" xfId="4740"/>
    <cellStyle name="20% - Accent3 9 9 2" xfId="7591"/>
    <cellStyle name="20% - Accent3 9 9 2 2" xfId="13981"/>
    <cellStyle name="20% - Accent3 9 9 3" xfId="12207"/>
    <cellStyle name="20% - Accent4 10" xfId="125"/>
    <cellStyle name="20% - Accent4 10 10" xfId="5295"/>
    <cellStyle name="20% - Accent4 10 10 2" xfId="7593"/>
    <cellStyle name="20% - Accent4 10 10 2 2" xfId="13983"/>
    <cellStyle name="20% - Accent4 10 10 3" xfId="12452"/>
    <cellStyle name="20% - Accent4 10 11" xfId="5760"/>
    <cellStyle name="20% - Accent4 10 11 2" xfId="7594"/>
    <cellStyle name="20% - Accent4 10 11 2 2" xfId="13984"/>
    <cellStyle name="20% - Accent4 10 11 3" xfId="12656"/>
    <cellStyle name="20% - Accent4 10 12" xfId="6364"/>
    <cellStyle name="20% - Accent4 10 12 2" xfId="7595"/>
    <cellStyle name="20% - Accent4 10 12 2 2" xfId="13985"/>
    <cellStyle name="20% - Accent4 10 12 3" xfId="13040"/>
    <cellStyle name="20% - Accent4 10 13" xfId="7592"/>
    <cellStyle name="20% - Accent4 10 13 2" xfId="13982"/>
    <cellStyle name="20% - Accent4 10 14" xfId="9897"/>
    <cellStyle name="20% - Accent4 10 14 2" xfId="16044"/>
    <cellStyle name="20% - Accent4 10 15" xfId="10019"/>
    <cellStyle name="20% - Accent4 10 2" xfId="953"/>
    <cellStyle name="20% - Accent4 10 2 2" xfId="3906"/>
    <cellStyle name="20% - Accent4 10 2 2 2" xfId="7597"/>
    <cellStyle name="20% - Accent4 10 2 2 2 2" xfId="13987"/>
    <cellStyle name="20% - Accent4 10 2 2 3" xfId="10669"/>
    <cellStyle name="20% - Accent4 10 2 3" xfId="5101"/>
    <cellStyle name="20% - Accent4 10 2 3 2" xfId="7598"/>
    <cellStyle name="20% - Accent4 10 2 3 2 2" xfId="13988"/>
    <cellStyle name="20% - Accent4 10 2 3 3" xfId="12324"/>
    <cellStyle name="20% - Accent4 10 2 4" xfId="5577"/>
    <cellStyle name="20% - Accent4 10 2 4 2" xfId="7599"/>
    <cellStyle name="20% - Accent4 10 2 4 2 2" xfId="13989"/>
    <cellStyle name="20% - Accent4 10 2 4 3" xfId="12533"/>
    <cellStyle name="20% - Accent4 10 2 5" xfId="5931"/>
    <cellStyle name="20% - Accent4 10 2 5 2" xfId="7600"/>
    <cellStyle name="20% - Accent4 10 2 5 2 2" xfId="13990"/>
    <cellStyle name="20% - Accent4 10 2 5 3" xfId="12731"/>
    <cellStyle name="20% - Accent4 10 2 6" xfId="6217"/>
    <cellStyle name="20% - Accent4 10 2 6 2" xfId="7601"/>
    <cellStyle name="20% - Accent4 10 2 6 2 2" xfId="13991"/>
    <cellStyle name="20% - Accent4 10 2 6 3" xfId="12918"/>
    <cellStyle name="20% - Accent4 10 2 7" xfId="6825"/>
    <cellStyle name="20% - Accent4 10 2 7 2" xfId="7602"/>
    <cellStyle name="20% - Accent4 10 2 7 2 2" xfId="13992"/>
    <cellStyle name="20% - Accent4 10 2 7 3" xfId="13224"/>
    <cellStyle name="20% - Accent4 10 2 8" xfId="7596"/>
    <cellStyle name="20% - Accent4 10 2 8 2" xfId="13986"/>
    <cellStyle name="20% - Accent4 10 2 9" xfId="10184"/>
    <cellStyle name="20% - Accent4 10 3" xfId="2085"/>
    <cellStyle name="20% - Accent4 10 3 2" xfId="7603"/>
    <cellStyle name="20% - Accent4 10 3 2 2" xfId="13993"/>
    <cellStyle name="20% - Accent4 10 3 3" xfId="11202"/>
    <cellStyle name="20% - Accent4 10 4" xfId="2561"/>
    <cellStyle name="20% - Accent4 10 4 2" xfId="7604"/>
    <cellStyle name="20% - Accent4 10 4 2 2" xfId="13994"/>
    <cellStyle name="20% - Accent4 10 4 3" xfId="11404"/>
    <cellStyle name="20% - Accent4 10 5" xfId="3021"/>
    <cellStyle name="20% - Accent4 10 5 2" xfId="7605"/>
    <cellStyle name="20% - Accent4 10 5 2 2" xfId="13995"/>
    <cellStyle name="20% - Accent4 10 5 3" xfId="11569"/>
    <cellStyle name="20% - Accent4 10 6" xfId="3380"/>
    <cellStyle name="20% - Accent4 10 6 2" xfId="7606"/>
    <cellStyle name="20% - Accent4 10 6 2 2" xfId="13996"/>
    <cellStyle name="20% - Accent4 10 6 3" xfId="11666"/>
    <cellStyle name="20% - Accent4 10 7" xfId="3769"/>
    <cellStyle name="20% - Accent4 10 7 2" xfId="7607"/>
    <cellStyle name="20% - Accent4 10 7 2 2" xfId="13997"/>
    <cellStyle name="20% - Accent4 10 7 3" xfId="11830"/>
    <cellStyle name="20% - Accent4 10 8" xfId="4279"/>
    <cellStyle name="20% - Accent4 10 8 2" xfId="7608"/>
    <cellStyle name="20% - Accent4 10 8 2 2" xfId="13998"/>
    <cellStyle name="20% - Accent4 10 8 3" xfId="12042"/>
    <cellStyle name="20% - Accent4 10 9" xfId="4738"/>
    <cellStyle name="20% - Accent4 10 9 2" xfId="7609"/>
    <cellStyle name="20% - Accent4 10 9 2 2" xfId="13999"/>
    <cellStyle name="20% - Accent4 10 9 3" xfId="12206"/>
    <cellStyle name="20% - Accent4 11" xfId="126"/>
    <cellStyle name="20% - Accent4 11 10" xfId="5294"/>
    <cellStyle name="20% - Accent4 11 10 2" xfId="7611"/>
    <cellStyle name="20% - Accent4 11 10 2 2" xfId="14001"/>
    <cellStyle name="20% - Accent4 11 10 3" xfId="12451"/>
    <cellStyle name="20% - Accent4 11 11" xfId="5759"/>
    <cellStyle name="20% - Accent4 11 11 2" xfId="7612"/>
    <cellStyle name="20% - Accent4 11 11 2 2" xfId="14002"/>
    <cellStyle name="20% - Accent4 11 11 3" xfId="12655"/>
    <cellStyle name="20% - Accent4 11 12" xfId="6365"/>
    <cellStyle name="20% - Accent4 11 12 2" xfId="7613"/>
    <cellStyle name="20% - Accent4 11 12 2 2" xfId="14003"/>
    <cellStyle name="20% - Accent4 11 12 3" xfId="13041"/>
    <cellStyle name="20% - Accent4 11 13" xfId="7610"/>
    <cellStyle name="20% - Accent4 11 13 2" xfId="14000"/>
    <cellStyle name="20% - Accent4 11 14" xfId="9898"/>
    <cellStyle name="20% - Accent4 11 14 2" xfId="16045"/>
    <cellStyle name="20% - Accent4 11 15" xfId="10020"/>
    <cellStyle name="20% - Accent4 11 2" xfId="954"/>
    <cellStyle name="20% - Accent4 11 2 2" xfId="3907"/>
    <cellStyle name="20% - Accent4 11 2 2 2" xfId="7615"/>
    <cellStyle name="20% - Accent4 11 2 2 2 2" xfId="14005"/>
    <cellStyle name="20% - Accent4 11 2 2 3" xfId="10670"/>
    <cellStyle name="20% - Accent4 11 2 3" xfId="5102"/>
    <cellStyle name="20% - Accent4 11 2 3 2" xfId="7616"/>
    <cellStyle name="20% - Accent4 11 2 3 2 2" xfId="14006"/>
    <cellStyle name="20% - Accent4 11 2 3 3" xfId="12325"/>
    <cellStyle name="20% - Accent4 11 2 4" xfId="5578"/>
    <cellStyle name="20% - Accent4 11 2 4 2" xfId="7617"/>
    <cellStyle name="20% - Accent4 11 2 4 2 2" xfId="14007"/>
    <cellStyle name="20% - Accent4 11 2 4 3" xfId="12534"/>
    <cellStyle name="20% - Accent4 11 2 5" xfId="5932"/>
    <cellStyle name="20% - Accent4 11 2 5 2" xfId="7618"/>
    <cellStyle name="20% - Accent4 11 2 5 2 2" xfId="14008"/>
    <cellStyle name="20% - Accent4 11 2 5 3" xfId="12732"/>
    <cellStyle name="20% - Accent4 11 2 6" xfId="6218"/>
    <cellStyle name="20% - Accent4 11 2 6 2" xfId="7619"/>
    <cellStyle name="20% - Accent4 11 2 6 2 2" xfId="14009"/>
    <cellStyle name="20% - Accent4 11 2 6 3" xfId="12919"/>
    <cellStyle name="20% - Accent4 11 2 7" xfId="6826"/>
    <cellStyle name="20% - Accent4 11 2 7 2" xfId="7620"/>
    <cellStyle name="20% - Accent4 11 2 7 2 2" xfId="14010"/>
    <cellStyle name="20% - Accent4 11 2 7 3" xfId="13225"/>
    <cellStyle name="20% - Accent4 11 2 8" xfId="7614"/>
    <cellStyle name="20% - Accent4 11 2 8 2" xfId="14004"/>
    <cellStyle name="20% - Accent4 11 2 9" xfId="10185"/>
    <cellStyle name="20% - Accent4 11 3" xfId="2086"/>
    <cellStyle name="20% - Accent4 11 3 2" xfId="7621"/>
    <cellStyle name="20% - Accent4 11 3 2 2" xfId="14011"/>
    <cellStyle name="20% - Accent4 11 3 3" xfId="11203"/>
    <cellStyle name="20% - Accent4 11 4" xfId="2560"/>
    <cellStyle name="20% - Accent4 11 4 2" xfId="7622"/>
    <cellStyle name="20% - Accent4 11 4 2 2" xfId="14012"/>
    <cellStyle name="20% - Accent4 11 4 3" xfId="11403"/>
    <cellStyle name="20% - Accent4 11 5" xfId="3020"/>
    <cellStyle name="20% - Accent4 11 5 2" xfId="7623"/>
    <cellStyle name="20% - Accent4 11 5 2 2" xfId="14013"/>
    <cellStyle name="20% - Accent4 11 5 3" xfId="11568"/>
    <cellStyle name="20% - Accent4 11 6" xfId="3379"/>
    <cellStyle name="20% - Accent4 11 6 2" xfId="7624"/>
    <cellStyle name="20% - Accent4 11 6 2 2" xfId="14014"/>
    <cellStyle name="20% - Accent4 11 6 3" xfId="11665"/>
    <cellStyle name="20% - Accent4 11 7" xfId="3770"/>
    <cellStyle name="20% - Accent4 11 7 2" xfId="7625"/>
    <cellStyle name="20% - Accent4 11 7 2 2" xfId="14015"/>
    <cellStyle name="20% - Accent4 11 7 3" xfId="11831"/>
    <cellStyle name="20% - Accent4 11 8" xfId="4280"/>
    <cellStyle name="20% - Accent4 11 8 2" xfId="7626"/>
    <cellStyle name="20% - Accent4 11 8 2 2" xfId="14016"/>
    <cellStyle name="20% - Accent4 11 8 3" xfId="12043"/>
    <cellStyle name="20% - Accent4 11 9" xfId="4737"/>
    <cellStyle name="20% - Accent4 11 9 2" xfId="7627"/>
    <cellStyle name="20% - Accent4 11 9 2 2" xfId="14017"/>
    <cellStyle name="20% - Accent4 11 9 3" xfId="12205"/>
    <cellStyle name="20% - Accent4 12" xfId="127"/>
    <cellStyle name="20% - Accent4 12 10" xfId="5293"/>
    <cellStyle name="20% - Accent4 12 10 2" xfId="7629"/>
    <cellStyle name="20% - Accent4 12 10 2 2" xfId="14019"/>
    <cellStyle name="20% - Accent4 12 10 3" xfId="12450"/>
    <cellStyle name="20% - Accent4 12 11" xfId="5758"/>
    <cellStyle name="20% - Accent4 12 11 2" xfId="7630"/>
    <cellStyle name="20% - Accent4 12 11 2 2" xfId="14020"/>
    <cellStyle name="20% - Accent4 12 11 3" xfId="12654"/>
    <cellStyle name="20% - Accent4 12 12" xfId="6366"/>
    <cellStyle name="20% - Accent4 12 12 2" xfId="7631"/>
    <cellStyle name="20% - Accent4 12 12 2 2" xfId="14021"/>
    <cellStyle name="20% - Accent4 12 12 3" xfId="13042"/>
    <cellStyle name="20% - Accent4 12 13" xfId="7628"/>
    <cellStyle name="20% - Accent4 12 13 2" xfId="14018"/>
    <cellStyle name="20% - Accent4 12 14" xfId="9899"/>
    <cellStyle name="20% - Accent4 12 14 2" xfId="16046"/>
    <cellStyle name="20% - Accent4 12 15" xfId="10021"/>
    <cellStyle name="20% - Accent4 12 2" xfId="955"/>
    <cellStyle name="20% - Accent4 12 2 2" xfId="3908"/>
    <cellStyle name="20% - Accent4 12 2 2 2" xfId="7633"/>
    <cellStyle name="20% - Accent4 12 2 2 2 2" xfId="14023"/>
    <cellStyle name="20% - Accent4 12 2 2 3" xfId="10671"/>
    <cellStyle name="20% - Accent4 12 2 3" xfId="5103"/>
    <cellStyle name="20% - Accent4 12 2 3 2" xfId="7634"/>
    <cellStyle name="20% - Accent4 12 2 3 2 2" xfId="14024"/>
    <cellStyle name="20% - Accent4 12 2 3 3" xfId="12326"/>
    <cellStyle name="20% - Accent4 12 2 4" xfId="5579"/>
    <cellStyle name="20% - Accent4 12 2 4 2" xfId="7635"/>
    <cellStyle name="20% - Accent4 12 2 4 2 2" xfId="14025"/>
    <cellStyle name="20% - Accent4 12 2 4 3" xfId="12535"/>
    <cellStyle name="20% - Accent4 12 2 5" xfId="5933"/>
    <cellStyle name="20% - Accent4 12 2 5 2" xfId="7636"/>
    <cellStyle name="20% - Accent4 12 2 5 2 2" xfId="14026"/>
    <cellStyle name="20% - Accent4 12 2 5 3" xfId="12733"/>
    <cellStyle name="20% - Accent4 12 2 6" xfId="6219"/>
    <cellStyle name="20% - Accent4 12 2 6 2" xfId="7637"/>
    <cellStyle name="20% - Accent4 12 2 6 2 2" xfId="14027"/>
    <cellStyle name="20% - Accent4 12 2 6 3" xfId="12920"/>
    <cellStyle name="20% - Accent4 12 2 7" xfId="6827"/>
    <cellStyle name="20% - Accent4 12 2 7 2" xfId="7638"/>
    <cellStyle name="20% - Accent4 12 2 7 2 2" xfId="14028"/>
    <cellStyle name="20% - Accent4 12 2 7 3" xfId="13226"/>
    <cellStyle name="20% - Accent4 12 2 8" xfId="7632"/>
    <cellStyle name="20% - Accent4 12 2 8 2" xfId="14022"/>
    <cellStyle name="20% - Accent4 12 2 9" xfId="10186"/>
    <cellStyle name="20% - Accent4 12 3" xfId="2087"/>
    <cellStyle name="20% - Accent4 12 3 2" xfId="7639"/>
    <cellStyle name="20% - Accent4 12 3 2 2" xfId="14029"/>
    <cellStyle name="20% - Accent4 12 3 3" xfId="11204"/>
    <cellStyle name="20% - Accent4 12 4" xfId="2559"/>
    <cellStyle name="20% - Accent4 12 4 2" xfId="7640"/>
    <cellStyle name="20% - Accent4 12 4 2 2" xfId="14030"/>
    <cellStyle name="20% - Accent4 12 4 3" xfId="11402"/>
    <cellStyle name="20% - Accent4 12 5" xfId="3019"/>
    <cellStyle name="20% - Accent4 12 5 2" xfId="7641"/>
    <cellStyle name="20% - Accent4 12 5 2 2" xfId="14031"/>
    <cellStyle name="20% - Accent4 12 5 3" xfId="11567"/>
    <cellStyle name="20% - Accent4 12 6" xfId="3378"/>
    <cellStyle name="20% - Accent4 12 6 2" xfId="7642"/>
    <cellStyle name="20% - Accent4 12 6 2 2" xfId="14032"/>
    <cellStyle name="20% - Accent4 12 6 3" xfId="11664"/>
    <cellStyle name="20% - Accent4 12 7" xfId="3771"/>
    <cellStyle name="20% - Accent4 12 7 2" xfId="7643"/>
    <cellStyle name="20% - Accent4 12 7 2 2" xfId="14033"/>
    <cellStyle name="20% - Accent4 12 7 3" xfId="11832"/>
    <cellStyle name="20% - Accent4 12 8" xfId="4281"/>
    <cellStyle name="20% - Accent4 12 8 2" xfId="7644"/>
    <cellStyle name="20% - Accent4 12 8 2 2" xfId="14034"/>
    <cellStyle name="20% - Accent4 12 8 3" xfId="12044"/>
    <cellStyle name="20% - Accent4 12 9" xfId="4736"/>
    <cellStyle name="20% - Accent4 12 9 2" xfId="7645"/>
    <cellStyle name="20% - Accent4 12 9 2 2" xfId="14035"/>
    <cellStyle name="20% - Accent4 12 9 3" xfId="12204"/>
    <cellStyle name="20% - Accent4 13" xfId="128"/>
    <cellStyle name="20% - Accent4 13 10" xfId="5761"/>
    <cellStyle name="20% - Accent4 13 11" xfId="6363"/>
    <cellStyle name="20% - Accent4 13 12" xfId="7646"/>
    <cellStyle name="20% - Accent4 13 12 2" xfId="14036"/>
    <cellStyle name="20% - Accent4 13 2" xfId="952"/>
    <cellStyle name="20% - Accent4 13 2 2" xfId="10668"/>
    <cellStyle name="20% - Accent4 13 2 3" xfId="10187"/>
    <cellStyle name="20% - Accent4 13 3" xfId="2084"/>
    <cellStyle name="20% - Accent4 13 4" xfId="2562"/>
    <cellStyle name="20% - Accent4 13 5" xfId="3022"/>
    <cellStyle name="20% - Accent4 13 6" xfId="3381"/>
    <cellStyle name="20% - Accent4 13 7" xfId="4278"/>
    <cellStyle name="20% - Accent4 13 8" xfId="4739"/>
    <cellStyle name="20% - Accent4 13 9" xfId="5296"/>
    <cellStyle name="20% - Accent4 14" xfId="129"/>
    <cellStyle name="20% - Accent4 14 2" xfId="7647"/>
    <cellStyle name="20% - Accent4 14 2 2" xfId="14037"/>
    <cellStyle name="20% - Accent4 14 3" xfId="10188"/>
    <cellStyle name="20% - Accent4 15" xfId="130"/>
    <cellStyle name="20% - Accent4 15 2" xfId="7648"/>
    <cellStyle name="20% - Accent4 15 2 2" xfId="14038"/>
    <cellStyle name="20% - Accent4 15 3" xfId="10189"/>
    <cellStyle name="20% - Accent4 2" xfId="131"/>
    <cellStyle name="20% - Accent4 2 10" xfId="3377"/>
    <cellStyle name="20% - Accent4 2 11" xfId="4282"/>
    <cellStyle name="20% - Accent4 2 12" xfId="4735"/>
    <cellStyle name="20% - Accent4 2 13" xfId="5292"/>
    <cellStyle name="20% - Accent4 2 14" xfId="5757"/>
    <cellStyle name="20% - Accent4 2 15" xfId="6367"/>
    <cellStyle name="20% - Accent4 2 16" xfId="7649"/>
    <cellStyle name="20% - Accent4 2 16 2" xfId="14039"/>
    <cellStyle name="20% - Accent4 2 2" xfId="132"/>
    <cellStyle name="20% - Accent4 2 2 10" xfId="5291"/>
    <cellStyle name="20% - Accent4 2 2 10 2" xfId="7651"/>
    <cellStyle name="20% - Accent4 2 2 10 2 2" xfId="14041"/>
    <cellStyle name="20% - Accent4 2 2 10 3" xfId="12449"/>
    <cellStyle name="20% - Accent4 2 2 11" xfId="5756"/>
    <cellStyle name="20% - Accent4 2 2 11 2" xfId="7652"/>
    <cellStyle name="20% - Accent4 2 2 11 2 2" xfId="14042"/>
    <cellStyle name="20% - Accent4 2 2 11 3" xfId="12653"/>
    <cellStyle name="20% - Accent4 2 2 12" xfId="6368"/>
    <cellStyle name="20% - Accent4 2 2 12 2" xfId="7653"/>
    <cellStyle name="20% - Accent4 2 2 12 2 2" xfId="14043"/>
    <cellStyle name="20% - Accent4 2 2 12 3" xfId="13043"/>
    <cellStyle name="20% - Accent4 2 2 13" xfId="7650"/>
    <cellStyle name="20% - Accent4 2 2 13 2" xfId="14040"/>
    <cellStyle name="20% - Accent4 2 2 14" xfId="9900"/>
    <cellStyle name="20% - Accent4 2 2 14 2" xfId="16047"/>
    <cellStyle name="20% - Accent4 2 2 15" xfId="10022"/>
    <cellStyle name="20% - Accent4 2 2 2" xfId="957"/>
    <cellStyle name="20% - Accent4 2 2 2 2" xfId="3909"/>
    <cellStyle name="20% - Accent4 2 2 2 2 2" xfId="7655"/>
    <cellStyle name="20% - Accent4 2 2 2 2 2 2" xfId="14045"/>
    <cellStyle name="20% - Accent4 2 2 2 2 3" xfId="10672"/>
    <cellStyle name="20% - Accent4 2 2 2 3" xfId="5104"/>
    <cellStyle name="20% - Accent4 2 2 2 3 2" xfId="7656"/>
    <cellStyle name="20% - Accent4 2 2 2 3 2 2" xfId="14046"/>
    <cellStyle name="20% - Accent4 2 2 2 3 3" xfId="12327"/>
    <cellStyle name="20% - Accent4 2 2 2 4" xfId="5580"/>
    <cellStyle name="20% - Accent4 2 2 2 4 2" xfId="7657"/>
    <cellStyle name="20% - Accent4 2 2 2 4 2 2" xfId="14047"/>
    <cellStyle name="20% - Accent4 2 2 2 4 3" xfId="12536"/>
    <cellStyle name="20% - Accent4 2 2 2 5" xfId="5934"/>
    <cellStyle name="20% - Accent4 2 2 2 5 2" xfId="7658"/>
    <cellStyle name="20% - Accent4 2 2 2 5 2 2" xfId="14048"/>
    <cellStyle name="20% - Accent4 2 2 2 5 3" xfId="12734"/>
    <cellStyle name="20% - Accent4 2 2 2 6" xfId="6220"/>
    <cellStyle name="20% - Accent4 2 2 2 6 2" xfId="7659"/>
    <cellStyle name="20% - Accent4 2 2 2 6 2 2" xfId="14049"/>
    <cellStyle name="20% - Accent4 2 2 2 6 3" xfId="12921"/>
    <cellStyle name="20% - Accent4 2 2 2 7" xfId="6828"/>
    <cellStyle name="20% - Accent4 2 2 2 7 2" xfId="7660"/>
    <cellStyle name="20% - Accent4 2 2 2 7 2 2" xfId="14050"/>
    <cellStyle name="20% - Accent4 2 2 2 7 3" xfId="13227"/>
    <cellStyle name="20% - Accent4 2 2 2 8" xfId="7654"/>
    <cellStyle name="20% - Accent4 2 2 2 8 2" xfId="14044"/>
    <cellStyle name="20% - Accent4 2 2 2 9" xfId="10191"/>
    <cellStyle name="20% - Accent4 2 2 3" xfId="2089"/>
    <cellStyle name="20% - Accent4 2 2 3 2" xfId="7661"/>
    <cellStyle name="20% - Accent4 2 2 3 2 2" xfId="14051"/>
    <cellStyle name="20% - Accent4 2 2 3 3" xfId="11205"/>
    <cellStyle name="20% - Accent4 2 2 4" xfId="2557"/>
    <cellStyle name="20% - Accent4 2 2 4 2" xfId="7662"/>
    <cellStyle name="20% - Accent4 2 2 4 2 2" xfId="14052"/>
    <cellStyle name="20% - Accent4 2 2 4 3" xfId="11401"/>
    <cellStyle name="20% - Accent4 2 2 5" xfId="3017"/>
    <cellStyle name="20% - Accent4 2 2 5 2" xfId="7663"/>
    <cellStyle name="20% - Accent4 2 2 5 2 2" xfId="14053"/>
    <cellStyle name="20% - Accent4 2 2 5 3" xfId="11566"/>
    <cellStyle name="20% - Accent4 2 2 6" xfId="3376"/>
    <cellStyle name="20% - Accent4 2 2 6 2" xfId="7664"/>
    <cellStyle name="20% - Accent4 2 2 6 2 2" xfId="14054"/>
    <cellStyle name="20% - Accent4 2 2 6 3" xfId="11663"/>
    <cellStyle name="20% - Accent4 2 2 7" xfId="3772"/>
    <cellStyle name="20% - Accent4 2 2 7 2" xfId="7665"/>
    <cellStyle name="20% - Accent4 2 2 7 2 2" xfId="14055"/>
    <cellStyle name="20% - Accent4 2 2 7 3" xfId="11833"/>
    <cellStyle name="20% - Accent4 2 2 8" xfId="4283"/>
    <cellStyle name="20% - Accent4 2 2 8 2" xfId="7666"/>
    <cellStyle name="20% - Accent4 2 2 8 2 2" xfId="14056"/>
    <cellStyle name="20% - Accent4 2 2 8 3" xfId="12045"/>
    <cellStyle name="20% - Accent4 2 2 9" xfId="4734"/>
    <cellStyle name="20% - Accent4 2 2 9 2" xfId="7667"/>
    <cellStyle name="20% - Accent4 2 2 9 2 2" xfId="14057"/>
    <cellStyle name="20% - Accent4 2 2 9 3" xfId="12203"/>
    <cellStyle name="20% - Accent4 2 3" xfId="133"/>
    <cellStyle name="20% - Accent4 2 3 2" xfId="7668"/>
    <cellStyle name="20% - Accent4 2 3 2 2" xfId="14058"/>
    <cellStyle name="20% - Accent4 2 3 3" xfId="10190"/>
    <cellStyle name="20% - Accent4 2 4" xfId="134"/>
    <cellStyle name="20% - Accent4 2 4 2" xfId="7669"/>
    <cellStyle name="20% - Accent4 2 4 2 2" xfId="14059"/>
    <cellStyle name="20% - Accent4 2 4 3" xfId="10192"/>
    <cellStyle name="20% - Accent4 2 5" xfId="135"/>
    <cellStyle name="20% - Accent4 2 5 2" xfId="7670"/>
    <cellStyle name="20% - Accent4 2 5 2 2" xfId="14060"/>
    <cellStyle name="20% - Accent4 2 5 3" xfId="10193"/>
    <cellStyle name="20% - Accent4 2 6" xfId="956"/>
    <cellStyle name="20% - Accent4 2 7" xfId="2088"/>
    <cellStyle name="20% - Accent4 2 8" xfId="2558"/>
    <cellStyle name="20% - Accent4 2 9" xfId="3018"/>
    <cellStyle name="20% - Accent4 2_WAST 1112 040512 WG Submission" xfId="136"/>
    <cellStyle name="20% - Accent4 3" xfId="137"/>
    <cellStyle name="20% - Accent4 3 10" xfId="5290"/>
    <cellStyle name="20% - Accent4 3 11" xfId="5755"/>
    <cellStyle name="20% - Accent4 3 12" xfId="6369"/>
    <cellStyle name="20% - Accent4 3 2" xfId="138"/>
    <cellStyle name="20% - Accent4 3 2 10" xfId="5289"/>
    <cellStyle name="20% - Accent4 3 2 10 2" xfId="7672"/>
    <cellStyle name="20% - Accent4 3 2 10 2 2" xfId="14062"/>
    <cellStyle name="20% - Accent4 3 2 10 3" xfId="12448"/>
    <cellStyle name="20% - Accent4 3 2 11" xfId="5754"/>
    <cellStyle name="20% - Accent4 3 2 11 2" xfId="7673"/>
    <cellStyle name="20% - Accent4 3 2 11 2 2" xfId="14063"/>
    <cellStyle name="20% - Accent4 3 2 11 3" xfId="12652"/>
    <cellStyle name="20% - Accent4 3 2 12" xfId="6370"/>
    <cellStyle name="20% - Accent4 3 2 12 2" xfId="7674"/>
    <cellStyle name="20% - Accent4 3 2 12 2 2" xfId="14064"/>
    <cellStyle name="20% - Accent4 3 2 12 3" xfId="13044"/>
    <cellStyle name="20% - Accent4 3 2 13" xfId="7671"/>
    <cellStyle name="20% - Accent4 3 2 13 2" xfId="14061"/>
    <cellStyle name="20% - Accent4 3 2 14" xfId="9901"/>
    <cellStyle name="20% - Accent4 3 2 14 2" xfId="16048"/>
    <cellStyle name="20% - Accent4 3 2 15" xfId="10023"/>
    <cellStyle name="20% - Accent4 3 2 2" xfId="959"/>
    <cellStyle name="20% - Accent4 3 2 2 2" xfId="3910"/>
    <cellStyle name="20% - Accent4 3 2 2 2 2" xfId="7676"/>
    <cellStyle name="20% - Accent4 3 2 2 2 2 2" xfId="14066"/>
    <cellStyle name="20% - Accent4 3 2 2 2 3" xfId="10674"/>
    <cellStyle name="20% - Accent4 3 2 2 3" xfId="5105"/>
    <cellStyle name="20% - Accent4 3 2 2 3 2" xfId="7677"/>
    <cellStyle name="20% - Accent4 3 2 2 3 2 2" xfId="14067"/>
    <cellStyle name="20% - Accent4 3 2 2 3 3" xfId="12328"/>
    <cellStyle name="20% - Accent4 3 2 2 4" xfId="5581"/>
    <cellStyle name="20% - Accent4 3 2 2 4 2" xfId="7678"/>
    <cellStyle name="20% - Accent4 3 2 2 4 2 2" xfId="14068"/>
    <cellStyle name="20% - Accent4 3 2 2 4 3" xfId="12537"/>
    <cellStyle name="20% - Accent4 3 2 2 5" xfId="5935"/>
    <cellStyle name="20% - Accent4 3 2 2 5 2" xfId="7679"/>
    <cellStyle name="20% - Accent4 3 2 2 5 2 2" xfId="14069"/>
    <cellStyle name="20% - Accent4 3 2 2 5 3" xfId="12735"/>
    <cellStyle name="20% - Accent4 3 2 2 6" xfId="6221"/>
    <cellStyle name="20% - Accent4 3 2 2 6 2" xfId="7680"/>
    <cellStyle name="20% - Accent4 3 2 2 6 2 2" xfId="14070"/>
    <cellStyle name="20% - Accent4 3 2 2 6 3" xfId="12922"/>
    <cellStyle name="20% - Accent4 3 2 2 7" xfId="6829"/>
    <cellStyle name="20% - Accent4 3 2 2 7 2" xfId="7681"/>
    <cellStyle name="20% - Accent4 3 2 2 7 2 2" xfId="14071"/>
    <cellStyle name="20% - Accent4 3 2 2 7 3" xfId="13228"/>
    <cellStyle name="20% - Accent4 3 2 2 8" xfId="7675"/>
    <cellStyle name="20% - Accent4 3 2 2 8 2" xfId="14065"/>
    <cellStyle name="20% - Accent4 3 2 2 9" xfId="10195"/>
    <cellStyle name="20% - Accent4 3 2 3" xfId="2091"/>
    <cellStyle name="20% - Accent4 3 2 3 2" xfId="7682"/>
    <cellStyle name="20% - Accent4 3 2 3 2 2" xfId="14072"/>
    <cellStyle name="20% - Accent4 3 2 3 3" xfId="11206"/>
    <cellStyle name="20% - Accent4 3 2 4" xfId="2555"/>
    <cellStyle name="20% - Accent4 3 2 4 2" xfId="7683"/>
    <cellStyle name="20% - Accent4 3 2 4 2 2" xfId="14073"/>
    <cellStyle name="20% - Accent4 3 2 4 3" xfId="11400"/>
    <cellStyle name="20% - Accent4 3 2 5" xfId="3015"/>
    <cellStyle name="20% - Accent4 3 2 5 2" xfId="7684"/>
    <cellStyle name="20% - Accent4 3 2 5 2 2" xfId="14074"/>
    <cellStyle name="20% - Accent4 3 2 5 3" xfId="11565"/>
    <cellStyle name="20% - Accent4 3 2 6" xfId="3374"/>
    <cellStyle name="20% - Accent4 3 2 6 2" xfId="7685"/>
    <cellStyle name="20% - Accent4 3 2 6 2 2" xfId="14075"/>
    <cellStyle name="20% - Accent4 3 2 6 3" xfId="11662"/>
    <cellStyle name="20% - Accent4 3 2 7" xfId="3773"/>
    <cellStyle name="20% - Accent4 3 2 7 2" xfId="7686"/>
    <cellStyle name="20% - Accent4 3 2 7 2 2" xfId="14076"/>
    <cellStyle name="20% - Accent4 3 2 7 3" xfId="11834"/>
    <cellStyle name="20% - Accent4 3 2 8" xfId="4285"/>
    <cellStyle name="20% - Accent4 3 2 8 2" xfId="7687"/>
    <cellStyle name="20% - Accent4 3 2 8 2 2" xfId="14077"/>
    <cellStyle name="20% - Accent4 3 2 8 3" xfId="12046"/>
    <cellStyle name="20% - Accent4 3 2 9" xfId="4732"/>
    <cellStyle name="20% - Accent4 3 2 9 2" xfId="7688"/>
    <cellStyle name="20% - Accent4 3 2 9 2 2" xfId="14078"/>
    <cellStyle name="20% - Accent4 3 2 9 3" xfId="12202"/>
    <cellStyle name="20% - Accent4 3 3" xfId="958"/>
    <cellStyle name="20% - Accent4 3 3 2" xfId="10673"/>
    <cellStyle name="20% - Accent4 3 3 3" xfId="10194"/>
    <cellStyle name="20% - Accent4 3 4" xfId="2090"/>
    <cellStyle name="20% - Accent4 3 5" xfId="2556"/>
    <cellStyle name="20% - Accent4 3 6" xfId="3016"/>
    <cellStyle name="20% - Accent4 3 7" xfId="3375"/>
    <cellStyle name="20% - Accent4 3 8" xfId="4284"/>
    <cellStyle name="20% - Accent4 3 9" xfId="4733"/>
    <cellStyle name="20% - Accent4 3_WAST 1112 040512 WG Submission" xfId="139"/>
    <cellStyle name="20% - Accent4 4" xfId="140"/>
    <cellStyle name="20% - Accent4 4 10" xfId="4731"/>
    <cellStyle name="20% - Accent4 4 10 2" xfId="7689"/>
    <cellStyle name="20% - Accent4 4 10 2 2" xfId="14079"/>
    <cellStyle name="20% - Accent4 4 10 3" xfId="12201"/>
    <cellStyle name="20% - Accent4 4 11" xfId="5288"/>
    <cellStyle name="20% - Accent4 4 11 2" xfId="7690"/>
    <cellStyle name="20% - Accent4 4 11 2 2" xfId="14080"/>
    <cellStyle name="20% - Accent4 4 11 3" xfId="12447"/>
    <cellStyle name="20% - Accent4 4 12" xfId="5753"/>
    <cellStyle name="20% - Accent4 4 12 2" xfId="7691"/>
    <cellStyle name="20% - Accent4 4 12 2 2" xfId="14081"/>
    <cellStyle name="20% - Accent4 4 12 3" xfId="12651"/>
    <cellStyle name="20% - Accent4 4 13" xfId="6371"/>
    <cellStyle name="20% - Accent4 4 13 2" xfId="7692"/>
    <cellStyle name="20% - Accent4 4 13 2 2" xfId="14082"/>
    <cellStyle name="20% - Accent4 4 13 3" xfId="13045"/>
    <cellStyle name="20% - Accent4 4 14" xfId="9902"/>
    <cellStyle name="20% - Accent4 4 14 2" xfId="16049"/>
    <cellStyle name="20% - Accent4 4 15" xfId="10024"/>
    <cellStyle name="20% - Accent4 4 2" xfId="141"/>
    <cellStyle name="20% - Accent4 4 2 10" xfId="5936"/>
    <cellStyle name="20% - Accent4 4 2 10 2" xfId="7694"/>
    <cellStyle name="20% - Accent4 4 2 10 2 2" xfId="14084"/>
    <cellStyle name="20% - Accent4 4 2 10 3" xfId="12736"/>
    <cellStyle name="20% - Accent4 4 2 11" xfId="6222"/>
    <cellStyle name="20% - Accent4 4 2 11 2" xfId="7695"/>
    <cellStyle name="20% - Accent4 4 2 11 2 2" xfId="14085"/>
    <cellStyle name="20% - Accent4 4 2 11 3" xfId="12923"/>
    <cellStyle name="20% - Accent4 4 2 12" xfId="6830"/>
    <cellStyle name="20% - Accent4 4 2 12 2" xfId="7696"/>
    <cellStyle name="20% - Accent4 4 2 12 2 2" xfId="14086"/>
    <cellStyle name="20% - Accent4 4 2 12 3" xfId="13229"/>
    <cellStyle name="20% - Accent4 4 2 13" xfId="7693"/>
    <cellStyle name="20% - Accent4 4 2 13 2" xfId="14083"/>
    <cellStyle name="20% - Accent4 4 2 14" xfId="10196"/>
    <cellStyle name="20% - Accent4 4 2 2" xfId="1810"/>
    <cellStyle name="20% - Accent4 4 2 2 2" xfId="7697"/>
    <cellStyle name="20% - Accent4 4 2 2 2 2" xfId="11071"/>
    <cellStyle name="20% - Accent4 4 2 2 3" xfId="10197"/>
    <cellStyle name="20% - Accent4 4 2 3" xfId="2926"/>
    <cellStyle name="20% - Accent4 4 2 3 2" xfId="7698"/>
    <cellStyle name="20% - Accent4 4 2 3 2 2" xfId="14087"/>
    <cellStyle name="20% - Accent4 4 2 3 3" xfId="11525"/>
    <cellStyle name="20% - Accent4 4 2 4" xfId="3290"/>
    <cellStyle name="20% - Accent4 4 2 4 2" xfId="7699"/>
    <cellStyle name="20% - Accent4 4 2 4 2 2" xfId="14088"/>
    <cellStyle name="20% - Accent4 4 2 4 3" xfId="11623"/>
    <cellStyle name="20% - Accent4 4 2 5" xfId="3545"/>
    <cellStyle name="20% - Accent4 4 2 5 2" xfId="7700"/>
    <cellStyle name="20% - Accent4 4 2 5 2 2" xfId="14089"/>
    <cellStyle name="20% - Accent4 4 2 5 3" xfId="11719"/>
    <cellStyle name="20% - Accent4 4 2 6" xfId="3692"/>
    <cellStyle name="20% - Accent4 4 2 6 2" xfId="7701"/>
    <cellStyle name="20% - Accent4 4 2 6 2 2" xfId="14090"/>
    <cellStyle name="20% - Accent4 4 2 6 3" xfId="11764"/>
    <cellStyle name="20% - Accent4 4 2 7" xfId="3911"/>
    <cellStyle name="20% - Accent4 4 2 7 2" xfId="7702"/>
    <cellStyle name="20% - Accent4 4 2 7 2 2" xfId="14091"/>
    <cellStyle name="20% - Accent4 4 2 7 3" xfId="11933"/>
    <cellStyle name="20% - Accent4 4 2 8" xfId="5106"/>
    <cellStyle name="20% - Accent4 4 2 8 2" xfId="7703"/>
    <cellStyle name="20% - Accent4 4 2 8 2 2" xfId="14092"/>
    <cellStyle name="20% - Accent4 4 2 8 3" xfId="12329"/>
    <cellStyle name="20% - Accent4 4 2 9" xfId="5582"/>
    <cellStyle name="20% - Accent4 4 2 9 2" xfId="7704"/>
    <cellStyle name="20% - Accent4 4 2 9 2 2" xfId="14093"/>
    <cellStyle name="20% - Accent4 4 2 9 3" xfId="12538"/>
    <cellStyle name="20% - Accent4 4 3" xfId="960"/>
    <cellStyle name="20% - Accent4 4 3 2" xfId="7705"/>
    <cellStyle name="20% - Accent4 4 3 2 2" xfId="14094"/>
    <cellStyle name="20% - Accent4 4 3 3" xfId="10675"/>
    <cellStyle name="20% - Accent4 4 4" xfId="2092"/>
    <cellStyle name="20% - Accent4 4 4 2" xfId="7706"/>
    <cellStyle name="20% - Accent4 4 4 2 2" xfId="14095"/>
    <cellStyle name="20% - Accent4 4 4 3" xfId="11207"/>
    <cellStyle name="20% - Accent4 4 5" xfId="2554"/>
    <cellStyle name="20% - Accent4 4 5 2" xfId="7707"/>
    <cellStyle name="20% - Accent4 4 5 2 2" xfId="14096"/>
    <cellStyle name="20% - Accent4 4 5 3" xfId="11399"/>
    <cellStyle name="20% - Accent4 4 6" xfId="3014"/>
    <cellStyle name="20% - Accent4 4 6 2" xfId="7708"/>
    <cellStyle name="20% - Accent4 4 6 2 2" xfId="14097"/>
    <cellStyle name="20% - Accent4 4 6 3" xfId="11564"/>
    <cellStyle name="20% - Accent4 4 7" xfId="3373"/>
    <cellStyle name="20% - Accent4 4 7 2" xfId="7709"/>
    <cellStyle name="20% - Accent4 4 7 2 2" xfId="14098"/>
    <cellStyle name="20% - Accent4 4 7 3" xfId="11661"/>
    <cellStyle name="20% - Accent4 4 8" xfId="3774"/>
    <cellStyle name="20% - Accent4 4 8 2" xfId="7710"/>
    <cellStyle name="20% - Accent4 4 8 2 2" xfId="14099"/>
    <cellStyle name="20% - Accent4 4 8 3" xfId="11835"/>
    <cellStyle name="20% - Accent4 4 9" xfId="4286"/>
    <cellStyle name="20% - Accent4 4 9 2" xfId="7711"/>
    <cellStyle name="20% - Accent4 4 9 2 2" xfId="14100"/>
    <cellStyle name="20% - Accent4 4 9 3" xfId="12047"/>
    <cellStyle name="20% - Accent4 4_WAST 1112 040512 WG Submission" xfId="142"/>
    <cellStyle name="20% - Accent4 5" xfId="143"/>
    <cellStyle name="20% - Accent4 5 10" xfId="4730"/>
    <cellStyle name="20% - Accent4 5 10 2" xfId="7712"/>
    <cellStyle name="20% - Accent4 5 10 2 2" xfId="14101"/>
    <cellStyle name="20% - Accent4 5 10 3" xfId="12200"/>
    <cellStyle name="20% - Accent4 5 11" xfId="5287"/>
    <cellStyle name="20% - Accent4 5 11 2" xfId="7713"/>
    <cellStyle name="20% - Accent4 5 11 2 2" xfId="14102"/>
    <cellStyle name="20% - Accent4 5 11 3" xfId="12446"/>
    <cellStyle name="20% - Accent4 5 12" xfId="5752"/>
    <cellStyle name="20% - Accent4 5 12 2" xfId="7714"/>
    <cellStyle name="20% - Accent4 5 12 2 2" xfId="14103"/>
    <cellStyle name="20% - Accent4 5 12 3" xfId="12650"/>
    <cellStyle name="20% - Accent4 5 13" xfId="6372"/>
    <cellStyle name="20% - Accent4 5 13 2" xfId="7715"/>
    <cellStyle name="20% - Accent4 5 13 2 2" xfId="14104"/>
    <cellStyle name="20% - Accent4 5 13 3" xfId="13046"/>
    <cellStyle name="20% - Accent4 5 14" xfId="9903"/>
    <cellStyle name="20% - Accent4 5 14 2" xfId="16050"/>
    <cellStyle name="20% - Accent4 5 15" xfId="10025"/>
    <cellStyle name="20% - Accent4 5 2" xfId="144"/>
    <cellStyle name="20% - Accent4 5 2 10" xfId="5937"/>
    <cellStyle name="20% - Accent4 5 2 10 2" xfId="7717"/>
    <cellStyle name="20% - Accent4 5 2 10 2 2" xfId="14106"/>
    <cellStyle name="20% - Accent4 5 2 10 3" xfId="12737"/>
    <cellStyle name="20% - Accent4 5 2 11" xfId="6223"/>
    <cellStyle name="20% - Accent4 5 2 11 2" xfId="7718"/>
    <cellStyle name="20% - Accent4 5 2 11 2 2" xfId="14107"/>
    <cellStyle name="20% - Accent4 5 2 11 3" xfId="12924"/>
    <cellStyle name="20% - Accent4 5 2 12" xfId="6831"/>
    <cellStyle name="20% - Accent4 5 2 12 2" xfId="7719"/>
    <cellStyle name="20% - Accent4 5 2 12 2 2" xfId="14108"/>
    <cellStyle name="20% - Accent4 5 2 12 3" xfId="13230"/>
    <cellStyle name="20% - Accent4 5 2 13" xfId="7716"/>
    <cellStyle name="20% - Accent4 5 2 13 2" xfId="14105"/>
    <cellStyle name="20% - Accent4 5 2 14" xfId="10198"/>
    <cellStyle name="20% - Accent4 5 2 2" xfId="1811"/>
    <cellStyle name="20% - Accent4 5 2 2 2" xfId="7720"/>
    <cellStyle name="20% - Accent4 5 2 2 2 2" xfId="11072"/>
    <cellStyle name="20% - Accent4 5 2 2 3" xfId="10199"/>
    <cellStyle name="20% - Accent4 5 2 3" xfId="2927"/>
    <cellStyle name="20% - Accent4 5 2 3 2" xfId="7721"/>
    <cellStyle name="20% - Accent4 5 2 3 2 2" xfId="14109"/>
    <cellStyle name="20% - Accent4 5 2 3 3" xfId="11526"/>
    <cellStyle name="20% - Accent4 5 2 4" xfId="3291"/>
    <cellStyle name="20% - Accent4 5 2 4 2" xfId="7722"/>
    <cellStyle name="20% - Accent4 5 2 4 2 2" xfId="14110"/>
    <cellStyle name="20% - Accent4 5 2 4 3" xfId="11624"/>
    <cellStyle name="20% - Accent4 5 2 5" xfId="3546"/>
    <cellStyle name="20% - Accent4 5 2 5 2" xfId="7723"/>
    <cellStyle name="20% - Accent4 5 2 5 2 2" xfId="14111"/>
    <cellStyle name="20% - Accent4 5 2 5 3" xfId="11720"/>
    <cellStyle name="20% - Accent4 5 2 6" xfId="3693"/>
    <cellStyle name="20% - Accent4 5 2 6 2" xfId="7724"/>
    <cellStyle name="20% - Accent4 5 2 6 2 2" xfId="14112"/>
    <cellStyle name="20% - Accent4 5 2 6 3" xfId="11765"/>
    <cellStyle name="20% - Accent4 5 2 7" xfId="3912"/>
    <cellStyle name="20% - Accent4 5 2 7 2" xfId="7725"/>
    <cellStyle name="20% - Accent4 5 2 7 2 2" xfId="14113"/>
    <cellStyle name="20% - Accent4 5 2 7 3" xfId="11934"/>
    <cellStyle name="20% - Accent4 5 2 8" xfId="5107"/>
    <cellStyle name="20% - Accent4 5 2 8 2" xfId="7726"/>
    <cellStyle name="20% - Accent4 5 2 8 2 2" xfId="14114"/>
    <cellStyle name="20% - Accent4 5 2 8 3" xfId="12330"/>
    <cellStyle name="20% - Accent4 5 2 9" xfId="5583"/>
    <cellStyle name="20% - Accent4 5 2 9 2" xfId="7727"/>
    <cellStyle name="20% - Accent4 5 2 9 2 2" xfId="14115"/>
    <cellStyle name="20% - Accent4 5 2 9 3" xfId="12539"/>
    <cellStyle name="20% - Accent4 5 3" xfId="961"/>
    <cellStyle name="20% - Accent4 5 3 2" xfId="7728"/>
    <cellStyle name="20% - Accent4 5 3 2 2" xfId="14116"/>
    <cellStyle name="20% - Accent4 5 3 3" xfId="10676"/>
    <cellStyle name="20% - Accent4 5 4" xfId="2093"/>
    <cellStyle name="20% - Accent4 5 4 2" xfId="7729"/>
    <cellStyle name="20% - Accent4 5 4 2 2" xfId="14117"/>
    <cellStyle name="20% - Accent4 5 4 3" xfId="11208"/>
    <cellStyle name="20% - Accent4 5 5" xfId="2553"/>
    <cellStyle name="20% - Accent4 5 5 2" xfId="7730"/>
    <cellStyle name="20% - Accent4 5 5 2 2" xfId="14118"/>
    <cellStyle name="20% - Accent4 5 5 3" xfId="11398"/>
    <cellStyle name="20% - Accent4 5 6" xfId="3013"/>
    <cellStyle name="20% - Accent4 5 6 2" xfId="7731"/>
    <cellStyle name="20% - Accent4 5 6 2 2" xfId="14119"/>
    <cellStyle name="20% - Accent4 5 6 3" xfId="11563"/>
    <cellStyle name="20% - Accent4 5 7" xfId="3372"/>
    <cellStyle name="20% - Accent4 5 7 2" xfId="7732"/>
    <cellStyle name="20% - Accent4 5 7 2 2" xfId="14120"/>
    <cellStyle name="20% - Accent4 5 7 3" xfId="11660"/>
    <cellStyle name="20% - Accent4 5 8" xfId="3775"/>
    <cellStyle name="20% - Accent4 5 8 2" xfId="7733"/>
    <cellStyle name="20% - Accent4 5 8 2 2" xfId="14121"/>
    <cellStyle name="20% - Accent4 5 8 3" xfId="11836"/>
    <cellStyle name="20% - Accent4 5 9" xfId="4287"/>
    <cellStyle name="20% - Accent4 5 9 2" xfId="7734"/>
    <cellStyle name="20% - Accent4 5 9 2 2" xfId="14122"/>
    <cellStyle name="20% - Accent4 5 9 3" xfId="12048"/>
    <cellStyle name="20% - Accent4 5_WAST 1112 040512 WG Submission" xfId="145"/>
    <cellStyle name="20% - Accent4 6" xfId="146"/>
    <cellStyle name="20% - Accent4 6 10" xfId="4729"/>
    <cellStyle name="20% - Accent4 6 10 2" xfId="7735"/>
    <cellStyle name="20% - Accent4 6 10 2 2" xfId="14123"/>
    <cellStyle name="20% - Accent4 6 10 3" xfId="12199"/>
    <cellStyle name="20% - Accent4 6 11" xfId="5286"/>
    <cellStyle name="20% - Accent4 6 11 2" xfId="7736"/>
    <cellStyle name="20% - Accent4 6 11 2 2" xfId="14124"/>
    <cellStyle name="20% - Accent4 6 11 3" xfId="12445"/>
    <cellStyle name="20% - Accent4 6 12" xfId="5751"/>
    <cellStyle name="20% - Accent4 6 12 2" xfId="7737"/>
    <cellStyle name="20% - Accent4 6 12 2 2" xfId="14125"/>
    <cellStyle name="20% - Accent4 6 12 3" xfId="12649"/>
    <cellStyle name="20% - Accent4 6 13" xfId="6373"/>
    <cellStyle name="20% - Accent4 6 13 2" xfId="7738"/>
    <cellStyle name="20% - Accent4 6 13 2 2" xfId="14126"/>
    <cellStyle name="20% - Accent4 6 13 3" xfId="13047"/>
    <cellStyle name="20% - Accent4 6 14" xfId="9904"/>
    <cellStyle name="20% - Accent4 6 14 2" xfId="16051"/>
    <cellStyle name="20% - Accent4 6 15" xfId="10026"/>
    <cellStyle name="20% - Accent4 6 2" xfId="147"/>
    <cellStyle name="20% - Accent4 6 2 10" xfId="5938"/>
    <cellStyle name="20% - Accent4 6 2 10 2" xfId="7740"/>
    <cellStyle name="20% - Accent4 6 2 10 2 2" xfId="14128"/>
    <cellStyle name="20% - Accent4 6 2 10 3" xfId="12738"/>
    <cellStyle name="20% - Accent4 6 2 11" xfId="6224"/>
    <cellStyle name="20% - Accent4 6 2 11 2" xfId="7741"/>
    <cellStyle name="20% - Accent4 6 2 11 2 2" xfId="14129"/>
    <cellStyle name="20% - Accent4 6 2 11 3" xfId="12925"/>
    <cellStyle name="20% - Accent4 6 2 12" xfId="6832"/>
    <cellStyle name="20% - Accent4 6 2 12 2" xfId="7742"/>
    <cellStyle name="20% - Accent4 6 2 12 2 2" xfId="14130"/>
    <cellStyle name="20% - Accent4 6 2 12 3" xfId="13231"/>
    <cellStyle name="20% - Accent4 6 2 13" xfId="7739"/>
    <cellStyle name="20% - Accent4 6 2 13 2" xfId="14127"/>
    <cellStyle name="20% - Accent4 6 2 14" xfId="10200"/>
    <cellStyle name="20% - Accent4 6 2 2" xfId="1812"/>
    <cellStyle name="20% - Accent4 6 2 2 2" xfId="7743"/>
    <cellStyle name="20% - Accent4 6 2 2 2 2" xfId="11073"/>
    <cellStyle name="20% - Accent4 6 2 2 3" xfId="10201"/>
    <cellStyle name="20% - Accent4 6 2 3" xfId="2928"/>
    <cellStyle name="20% - Accent4 6 2 3 2" xfId="7744"/>
    <cellStyle name="20% - Accent4 6 2 3 2 2" xfId="14131"/>
    <cellStyle name="20% - Accent4 6 2 3 3" xfId="11527"/>
    <cellStyle name="20% - Accent4 6 2 4" xfId="3292"/>
    <cellStyle name="20% - Accent4 6 2 4 2" xfId="7745"/>
    <cellStyle name="20% - Accent4 6 2 4 2 2" xfId="14132"/>
    <cellStyle name="20% - Accent4 6 2 4 3" xfId="11625"/>
    <cellStyle name="20% - Accent4 6 2 5" xfId="3547"/>
    <cellStyle name="20% - Accent4 6 2 5 2" xfId="7746"/>
    <cellStyle name="20% - Accent4 6 2 5 2 2" xfId="14133"/>
    <cellStyle name="20% - Accent4 6 2 5 3" xfId="11721"/>
    <cellStyle name="20% - Accent4 6 2 6" xfId="3694"/>
    <cellStyle name="20% - Accent4 6 2 6 2" xfId="7747"/>
    <cellStyle name="20% - Accent4 6 2 6 2 2" xfId="14134"/>
    <cellStyle name="20% - Accent4 6 2 6 3" xfId="11766"/>
    <cellStyle name="20% - Accent4 6 2 7" xfId="3913"/>
    <cellStyle name="20% - Accent4 6 2 7 2" xfId="7748"/>
    <cellStyle name="20% - Accent4 6 2 7 2 2" xfId="14135"/>
    <cellStyle name="20% - Accent4 6 2 7 3" xfId="11935"/>
    <cellStyle name="20% - Accent4 6 2 8" xfId="5108"/>
    <cellStyle name="20% - Accent4 6 2 8 2" xfId="7749"/>
    <cellStyle name="20% - Accent4 6 2 8 2 2" xfId="14136"/>
    <cellStyle name="20% - Accent4 6 2 8 3" xfId="12331"/>
    <cellStyle name="20% - Accent4 6 2 9" xfId="5584"/>
    <cellStyle name="20% - Accent4 6 2 9 2" xfId="7750"/>
    <cellStyle name="20% - Accent4 6 2 9 2 2" xfId="14137"/>
    <cellStyle name="20% - Accent4 6 2 9 3" xfId="12540"/>
    <cellStyle name="20% - Accent4 6 3" xfId="962"/>
    <cellStyle name="20% - Accent4 6 3 2" xfId="7751"/>
    <cellStyle name="20% - Accent4 6 3 2 2" xfId="14138"/>
    <cellStyle name="20% - Accent4 6 3 3" xfId="10677"/>
    <cellStyle name="20% - Accent4 6 4" xfId="2094"/>
    <cellStyle name="20% - Accent4 6 4 2" xfId="7752"/>
    <cellStyle name="20% - Accent4 6 4 2 2" xfId="14139"/>
    <cellStyle name="20% - Accent4 6 4 3" xfId="11209"/>
    <cellStyle name="20% - Accent4 6 5" xfId="2552"/>
    <cellStyle name="20% - Accent4 6 5 2" xfId="7753"/>
    <cellStyle name="20% - Accent4 6 5 2 2" xfId="14140"/>
    <cellStyle name="20% - Accent4 6 5 3" xfId="11397"/>
    <cellStyle name="20% - Accent4 6 6" xfId="3012"/>
    <cellStyle name="20% - Accent4 6 6 2" xfId="7754"/>
    <cellStyle name="20% - Accent4 6 6 2 2" xfId="14141"/>
    <cellStyle name="20% - Accent4 6 6 3" xfId="11562"/>
    <cellStyle name="20% - Accent4 6 7" xfId="3371"/>
    <cellStyle name="20% - Accent4 6 7 2" xfId="7755"/>
    <cellStyle name="20% - Accent4 6 7 2 2" xfId="14142"/>
    <cellStyle name="20% - Accent4 6 7 3" xfId="11659"/>
    <cellStyle name="20% - Accent4 6 8" xfId="3776"/>
    <cellStyle name="20% - Accent4 6 8 2" xfId="7756"/>
    <cellStyle name="20% - Accent4 6 8 2 2" xfId="14143"/>
    <cellStyle name="20% - Accent4 6 8 3" xfId="11837"/>
    <cellStyle name="20% - Accent4 6 9" xfId="4288"/>
    <cellStyle name="20% - Accent4 6 9 2" xfId="7757"/>
    <cellStyle name="20% - Accent4 6 9 2 2" xfId="14144"/>
    <cellStyle name="20% - Accent4 6 9 3" xfId="12049"/>
    <cellStyle name="20% - Accent4 6_WAST 1112 040512 WG Submission" xfId="148"/>
    <cellStyle name="20% - Accent4 7" xfId="149"/>
    <cellStyle name="20% - Accent4 7 10" xfId="4728"/>
    <cellStyle name="20% - Accent4 7 10 2" xfId="7759"/>
    <cellStyle name="20% - Accent4 7 10 2 2" xfId="14146"/>
    <cellStyle name="20% - Accent4 7 10 3" xfId="12198"/>
    <cellStyle name="20% - Accent4 7 11" xfId="5285"/>
    <cellStyle name="20% - Accent4 7 11 2" xfId="7760"/>
    <cellStyle name="20% - Accent4 7 11 2 2" xfId="14147"/>
    <cellStyle name="20% - Accent4 7 11 3" xfId="12444"/>
    <cellStyle name="20% - Accent4 7 12" xfId="5750"/>
    <cellStyle name="20% - Accent4 7 12 2" xfId="7761"/>
    <cellStyle name="20% - Accent4 7 12 2 2" xfId="14148"/>
    <cellStyle name="20% - Accent4 7 12 3" xfId="12648"/>
    <cellStyle name="20% - Accent4 7 13" xfId="6374"/>
    <cellStyle name="20% - Accent4 7 13 2" xfId="7762"/>
    <cellStyle name="20% - Accent4 7 13 2 2" xfId="14149"/>
    <cellStyle name="20% - Accent4 7 13 3" xfId="13048"/>
    <cellStyle name="20% - Accent4 7 14" xfId="7758"/>
    <cellStyle name="20% - Accent4 7 14 2" xfId="14145"/>
    <cellStyle name="20% - Accent4 7 15" xfId="9905"/>
    <cellStyle name="20% - Accent4 7 15 2" xfId="16052"/>
    <cellStyle name="20% - Accent4 7 16" xfId="10027"/>
    <cellStyle name="20% - Accent4 7 2" xfId="150"/>
    <cellStyle name="20% - Accent4 7 2 10" xfId="5939"/>
    <cellStyle name="20% - Accent4 7 2 10 2" xfId="7764"/>
    <cellStyle name="20% - Accent4 7 2 10 2 2" xfId="14151"/>
    <cellStyle name="20% - Accent4 7 2 10 3" xfId="12739"/>
    <cellStyle name="20% - Accent4 7 2 11" xfId="6225"/>
    <cellStyle name="20% - Accent4 7 2 11 2" xfId="7765"/>
    <cellStyle name="20% - Accent4 7 2 11 2 2" xfId="14152"/>
    <cellStyle name="20% - Accent4 7 2 11 3" xfId="12926"/>
    <cellStyle name="20% - Accent4 7 2 12" xfId="6833"/>
    <cellStyle name="20% - Accent4 7 2 12 2" xfId="7766"/>
    <cellStyle name="20% - Accent4 7 2 12 2 2" xfId="14153"/>
    <cellStyle name="20% - Accent4 7 2 12 3" xfId="13232"/>
    <cellStyle name="20% - Accent4 7 2 13" xfId="7763"/>
    <cellStyle name="20% - Accent4 7 2 13 2" xfId="14150"/>
    <cellStyle name="20% - Accent4 7 2 14" xfId="10202"/>
    <cellStyle name="20% - Accent4 7 2 2" xfId="1813"/>
    <cellStyle name="20% - Accent4 7 2 2 2" xfId="7767"/>
    <cellStyle name="20% - Accent4 7 2 2 2 2" xfId="14154"/>
    <cellStyle name="20% - Accent4 7 2 2 3" xfId="11074"/>
    <cellStyle name="20% - Accent4 7 2 3" xfId="2929"/>
    <cellStyle name="20% - Accent4 7 2 3 2" xfId="7768"/>
    <cellStyle name="20% - Accent4 7 2 3 2 2" xfId="14155"/>
    <cellStyle name="20% - Accent4 7 2 3 3" xfId="11528"/>
    <cellStyle name="20% - Accent4 7 2 4" xfId="3293"/>
    <cellStyle name="20% - Accent4 7 2 4 2" xfId="7769"/>
    <cellStyle name="20% - Accent4 7 2 4 2 2" xfId="14156"/>
    <cellStyle name="20% - Accent4 7 2 4 3" xfId="11626"/>
    <cellStyle name="20% - Accent4 7 2 5" xfId="3548"/>
    <cellStyle name="20% - Accent4 7 2 5 2" xfId="7770"/>
    <cellStyle name="20% - Accent4 7 2 5 2 2" xfId="14157"/>
    <cellStyle name="20% - Accent4 7 2 5 3" xfId="11722"/>
    <cellStyle name="20% - Accent4 7 2 6" xfId="3695"/>
    <cellStyle name="20% - Accent4 7 2 6 2" xfId="7771"/>
    <cellStyle name="20% - Accent4 7 2 6 2 2" xfId="14158"/>
    <cellStyle name="20% - Accent4 7 2 6 3" xfId="11767"/>
    <cellStyle name="20% - Accent4 7 2 7" xfId="3914"/>
    <cellStyle name="20% - Accent4 7 2 7 2" xfId="7772"/>
    <cellStyle name="20% - Accent4 7 2 7 2 2" xfId="14159"/>
    <cellStyle name="20% - Accent4 7 2 7 3" xfId="11936"/>
    <cellStyle name="20% - Accent4 7 2 8" xfId="5109"/>
    <cellStyle name="20% - Accent4 7 2 8 2" xfId="7773"/>
    <cellStyle name="20% - Accent4 7 2 8 2 2" xfId="14160"/>
    <cellStyle name="20% - Accent4 7 2 8 3" xfId="12332"/>
    <cellStyle name="20% - Accent4 7 2 9" xfId="5585"/>
    <cellStyle name="20% - Accent4 7 2 9 2" xfId="7774"/>
    <cellStyle name="20% - Accent4 7 2 9 2 2" xfId="14161"/>
    <cellStyle name="20% - Accent4 7 2 9 3" xfId="12541"/>
    <cellStyle name="20% - Accent4 7 3" xfId="963"/>
    <cellStyle name="20% - Accent4 7 3 2" xfId="7775"/>
    <cellStyle name="20% - Accent4 7 3 2 2" xfId="14162"/>
    <cellStyle name="20% - Accent4 7 3 3" xfId="10678"/>
    <cellStyle name="20% - Accent4 7 4" xfId="2095"/>
    <cellStyle name="20% - Accent4 7 4 2" xfId="7776"/>
    <cellStyle name="20% - Accent4 7 4 2 2" xfId="14163"/>
    <cellStyle name="20% - Accent4 7 4 3" xfId="11210"/>
    <cellStyle name="20% - Accent4 7 5" xfId="2551"/>
    <cellStyle name="20% - Accent4 7 5 2" xfId="7777"/>
    <cellStyle name="20% - Accent4 7 5 2 2" xfId="14164"/>
    <cellStyle name="20% - Accent4 7 5 3" xfId="11396"/>
    <cellStyle name="20% - Accent4 7 6" xfId="3011"/>
    <cellStyle name="20% - Accent4 7 6 2" xfId="7778"/>
    <cellStyle name="20% - Accent4 7 6 2 2" xfId="14165"/>
    <cellStyle name="20% - Accent4 7 6 3" xfId="11561"/>
    <cellStyle name="20% - Accent4 7 7" xfId="3370"/>
    <cellStyle name="20% - Accent4 7 7 2" xfId="7779"/>
    <cellStyle name="20% - Accent4 7 7 2 2" xfId="14166"/>
    <cellStyle name="20% - Accent4 7 7 3" xfId="11658"/>
    <cellStyle name="20% - Accent4 7 8" xfId="3777"/>
    <cellStyle name="20% - Accent4 7 8 2" xfId="7780"/>
    <cellStyle name="20% - Accent4 7 8 2 2" xfId="14167"/>
    <cellStyle name="20% - Accent4 7 8 3" xfId="11838"/>
    <cellStyle name="20% - Accent4 7 9" xfId="4289"/>
    <cellStyle name="20% - Accent4 7 9 2" xfId="7781"/>
    <cellStyle name="20% - Accent4 7 9 2 2" xfId="14168"/>
    <cellStyle name="20% - Accent4 7 9 3" xfId="12050"/>
    <cellStyle name="20% - Accent4 7_WAST 1112 040512 WG Submission" xfId="151"/>
    <cellStyle name="20% - Accent4 8" xfId="152"/>
    <cellStyle name="20% - Accent4 8 10" xfId="5284"/>
    <cellStyle name="20% - Accent4 8 10 2" xfId="7783"/>
    <cellStyle name="20% - Accent4 8 10 2 2" xfId="14170"/>
    <cellStyle name="20% - Accent4 8 10 3" xfId="12443"/>
    <cellStyle name="20% - Accent4 8 11" xfId="5749"/>
    <cellStyle name="20% - Accent4 8 11 2" xfId="7784"/>
    <cellStyle name="20% - Accent4 8 11 2 2" xfId="14171"/>
    <cellStyle name="20% - Accent4 8 11 3" xfId="12647"/>
    <cellStyle name="20% - Accent4 8 12" xfId="6375"/>
    <cellStyle name="20% - Accent4 8 12 2" xfId="7785"/>
    <cellStyle name="20% - Accent4 8 12 2 2" xfId="14172"/>
    <cellStyle name="20% - Accent4 8 12 3" xfId="13049"/>
    <cellStyle name="20% - Accent4 8 13" xfId="7782"/>
    <cellStyle name="20% - Accent4 8 13 2" xfId="14169"/>
    <cellStyle name="20% - Accent4 8 14" xfId="9906"/>
    <cellStyle name="20% - Accent4 8 14 2" xfId="16053"/>
    <cellStyle name="20% - Accent4 8 15" xfId="10028"/>
    <cellStyle name="20% - Accent4 8 2" xfId="964"/>
    <cellStyle name="20% - Accent4 8 2 2" xfId="3915"/>
    <cellStyle name="20% - Accent4 8 2 2 2" xfId="7787"/>
    <cellStyle name="20% - Accent4 8 2 2 2 2" xfId="14174"/>
    <cellStyle name="20% - Accent4 8 2 2 3" xfId="10679"/>
    <cellStyle name="20% - Accent4 8 2 3" xfId="5110"/>
    <cellStyle name="20% - Accent4 8 2 3 2" xfId="7788"/>
    <cellStyle name="20% - Accent4 8 2 3 2 2" xfId="14175"/>
    <cellStyle name="20% - Accent4 8 2 3 3" xfId="12333"/>
    <cellStyle name="20% - Accent4 8 2 4" xfId="5586"/>
    <cellStyle name="20% - Accent4 8 2 4 2" xfId="7789"/>
    <cellStyle name="20% - Accent4 8 2 4 2 2" xfId="14176"/>
    <cellStyle name="20% - Accent4 8 2 4 3" xfId="12542"/>
    <cellStyle name="20% - Accent4 8 2 5" xfId="5940"/>
    <cellStyle name="20% - Accent4 8 2 5 2" xfId="7790"/>
    <cellStyle name="20% - Accent4 8 2 5 2 2" xfId="14177"/>
    <cellStyle name="20% - Accent4 8 2 5 3" xfId="12740"/>
    <cellStyle name="20% - Accent4 8 2 6" xfId="6226"/>
    <cellStyle name="20% - Accent4 8 2 6 2" xfId="7791"/>
    <cellStyle name="20% - Accent4 8 2 6 2 2" xfId="14178"/>
    <cellStyle name="20% - Accent4 8 2 6 3" xfId="12927"/>
    <cellStyle name="20% - Accent4 8 2 7" xfId="6834"/>
    <cellStyle name="20% - Accent4 8 2 7 2" xfId="7792"/>
    <cellStyle name="20% - Accent4 8 2 7 2 2" xfId="14179"/>
    <cellStyle name="20% - Accent4 8 2 7 3" xfId="13233"/>
    <cellStyle name="20% - Accent4 8 2 8" xfId="7786"/>
    <cellStyle name="20% - Accent4 8 2 8 2" xfId="14173"/>
    <cellStyle name="20% - Accent4 8 2 9" xfId="10203"/>
    <cellStyle name="20% - Accent4 8 3" xfId="2096"/>
    <cellStyle name="20% - Accent4 8 3 2" xfId="7793"/>
    <cellStyle name="20% - Accent4 8 3 2 2" xfId="14180"/>
    <cellStyle name="20% - Accent4 8 3 3" xfId="11211"/>
    <cellStyle name="20% - Accent4 8 4" xfId="2550"/>
    <cellStyle name="20% - Accent4 8 4 2" xfId="7794"/>
    <cellStyle name="20% - Accent4 8 4 2 2" xfId="14181"/>
    <cellStyle name="20% - Accent4 8 4 3" xfId="11395"/>
    <cellStyle name="20% - Accent4 8 5" xfId="3010"/>
    <cellStyle name="20% - Accent4 8 5 2" xfId="7795"/>
    <cellStyle name="20% - Accent4 8 5 2 2" xfId="14182"/>
    <cellStyle name="20% - Accent4 8 5 3" xfId="11560"/>
    <cellStyle name="20% - Accent4 8 6" xfId="3369"/>
    <cellStyle name="20% - Accent4 8 6 2" xfId="7796"/>
    <cellStyle name="20% - Accent4 8 6 2 2" xfId="14183"/>
    <cellStyle name="20% - Accent4 8 6 3" xfId="11657"/>
    <cellStyle name="20% - Accent4 8 7" xfId="3778"/>
    <cellStyle name="20% - Accent4 8 7 2" xfId="7797"/>
    <cellStyle name="20% - Accent4 8 7 2 2" xfId="14184"/>
    <cellStyle name="20% - Accent4 8 7 3" xfId="11839"/>
    <cellStyle name="20% - Accent4 8 8" xfId="4290"/>
    <cellStyle name="20% - Accent4 8 8 2" xfId="7798"/>
    <cellStyle name="20% - Accent4 8 8 2 2" xfId="14185"/>
    <cellStyle name="20% - Accent4 8 8 3" xfId="12051"/>
    <cellStyle name="20% - Accent4 8 9" xfId="4727"/>
    <cellStyle name="20% - Accent4 8 9 2" xfId="7799"/>
    <cellStyle name="20% - Accent4 8 9 2 2" xfId="14186"/>
    <cellStyle name="20% - Accent4 8 9 3" xfId="12197"/>
    <cellStyle name="20% - Accent4 9" xfId="153"/>
    <cellStyle name="20% - Accent4 9 10" xfId="5283"/>
    <cellStyle name="20% - Accent4 9 10 2" xfId="7801"/>
    <cellStyle name="20% - Accent4 9 10 2 2" xfId="14188"/>
    <cellStyle name="20% - Accent4 9 10 3" xfId="12442"/>
    <cellStyle name="20% - Accent4 9 11" xfId="5748"/>
    <cellStyle name="20% - Accent4 9 11 2" xfId="7802"/>
    <cellStyle name="20% - Accent4 9 11 2 2" xfId="14189"/>
    <cellStyle name="20% - Accent4 9 11 3" xfId="12646"/>
    <cellStyle name="20% - Accent4 9 12" xfId="6376"/>
    <cellStyle name="20% - Accent4 9 12 2" xfId="7803"/>
    <cellStyle name="20% - Accent4 9 12 2 2" xfId="14190"/>
    <cellStyle name="20% - Accent4 9 12 3" xfId="13050"/>
    <cellStyle name="20% - Accent4 9 13" xfId="7800"/>
    <cellStyle name="20% - Accent4 9 13 2" xfId="14187"/>
    <cellStyle name="20% - Accent4 9 14" xfId="9907"/>
    <cellStyle name="20% - Accent4 9 14 2" xfId="16054"/>
    <cellStyle name="20% - Accent4 9 15" xfId="10029"/>
    <cellStyle name="20% - Accent4 9 2" xfId="965"/>
    <cellStyle name="20% - Accent4 9 2 2" xfId="3916"/>
    <cellStyle name="20% - Accent4 9 2 2 2" xfId="7805"/>
    <cellStyle name="20% - Accent4 9 2 2 2 2" xfId="14192"/>
    <cellStyle name="20% - Accent4 9 2 2 3" xfId="10680"/>
    <cellStyle name="20% - Accent4 9 2 3" xfId="5111"/>
    <cellStyle name="20% - Accent4 9 2 3 2" xfId="7806"/>
    <cellStyle name="20% - Accent4 9 2 3 2 2" xfId="14193"/>
    <cellStyle name="20% - Accent4 9 2 3 3" xfId="12334"/>
    <cellStyle name="20% - Accent4 9 2 4" xfId="5587"/>
    <cellStyle name="20% - Accent4 9 2 4 2" xfId="7807"/>
    <cellStyle name="20% - Accent4 9 2 4 2 2" xfId="14194"/>
    <cellStyle name="20% - Accent4 9 2 4 3" xfId="12543"/>
    <cellStyle name="20% - Accent4 9 2 5" xfId="5941"/>
    <cellStyle name="20% - Accent4 9 2 5 2" xfId="7808"/>
    <cellStyle name="20% - Accent4 9 2 5 2 2" xfId="14195"/>
    <cellStyle name="20% - Accent4 9 2 5 3" xfId="12741"/>
    <cellStyle name="20% - Accent4 9 2 6" xfId="6227"/>
    <cellStyle name="20% - Accent4 9 2 6 2" xfId="7809"/>
    <cellStyle name="20% - Accent4 9 2 6 2 2" xfId="14196"/>
    <cellStyle name="20% - Accent4 9 2 6 3" xfId="12928"/>
    <cellStyle name="20% - Accent4 9 2 7" xfId="6835"/>
    <cellStyle name="20% - Accent4 9 2 7 2" xfId="7810"/>
    <cellStyle name="20% - Accent4 9 2 7 2 2" xfId="14197"/>
    <cellStyle name="20% - Accent4 9 2 7 3" xfId="13234"/>
    <cellStyle name="20% - Accent4 9 2 8" xfId="7804"/>
    <cellStyle name="20% - Accent4 9 2 8 2" xfId="14191"/>
    <cellStyle name="20% - Accent4 9 2 9" xfId="10204"/>
    <cellStyle name="20% - Accent4 9 3" xfId="2097"/>
    <cellStyle name="20% - Accent4 9 3 2" xfId="7811"/>
    <cellStyle name="20% - Accent4 9 3 2 2" xfId="14198"/>
    <cellStyle name="20% - Accent4 9 3 3" xfId="11212"/>
    <cellStyle name="20% - Accent4 9 4" xfId="2549"/>
    <cellStyle name="20% - Accent4 9 4 2" xfId="7812"/>
    <cellStyle name="20% - Accent4 9 4 2 2" xfId="14199"/>
    <cellStyle name="20% - Accent4 9 4 3" xfId="11394"/>
    <cellStyle name="20% - Accent4 9 5" xfId="3009"/>
    <cellStyle name="20% - Accent4 9 5 2" xfId="7813"/>
    <cellStyle name="20% - Accent4 9 5 2 2" xfId="14200"/>
    <cellStyle name="20% - Accent4 9 5 3" xfId="11559"/>
    <cellStyle name="20% - Accent4 9 6" xfId="3368"/>
    <cellStyle name="20% - Accent4 9 6 2" xfId="7814"/>
    <cellStyle name="20% - Accent4 9 6 2 2" xfId="14201"/>
    <cellStyle name="20% - Accent4 9 6 3" xfId="11656"/>
    <cellStyle name="20% - Accent4 9 7" xfId="3779"/>
    <cellStyle name="20% - Accent4 9 7 2" xfId="7815"/>
    <cellStyle name="20% - Accent4 9 7 2 2" xfId="14202"/>
    <cellStyle name="20% - Accent4 9 7 3" xfId="11840"/>
    <cellStyle name="20% - Accent4 9 8" xfId="4291"/>
    <cellStyle name="20% - Accent4 9 8 2" xfId="7816"/>
    <cellStyle name="20% - Accent4 9 8 2 2" xfId="14203"/>
    <cellStyle name="20% - Accent4 9 8 3" xfId="12052"/>
    <cellStyle name="20% - Accent4 9 9" xfId="4726"/>
    <cellStyle name="20% - Accent4 9 9 2" xfId="7817"/>
    <cellStyle name="20% - Accent4 9 9 2 2" xfId="14204"/>
    <cellStyle name="20% - Accent4 9 9 3" xfId="12196"/>
    <cellStyle name="20% - Accent5 10" xfId="154"/>
    <cellStyle name="20% - Accent5 10 2" xfId="7818"/>
    <cellStyle name="20% - Accent5 10 2 2" xfId="14205"/>
    <cellStyle name="20% - Accent5 10 3" xfId="10205"/>
    <cellStyle name="20% - Accent5 11" xfId="155"/>
    <cellStyle name="20% - Accent5 11 2" xfId="7819"/>
    <cellStyle name="20% - Accent5 11 2 2" xfId="14206"/>
    <cellStyle name="20% - Accent5 11 3" xfId="10206"/>
    <cellStyle name="20% - Accent5 12" xfId="156"/>
    <cellStyle name="20% - Accent5 12 2" xfId="7820"/>
    <cellStyle name="20% - Accent5 12 2 2" xfId="14207"/>
    <cellStyle name="20% - Accent5 12 3" xfId="10207"/>
    <cellStyle name="20% - Accent5 13" xfId="157"/>
    <cellStyle name="20% - Accent5 13 2" xfId="7821"/>
    <cellStyle name="20% - Accent5 13 2 2" xfId="14208"/>
    <cellStyle name="20% - Accent5 13 3" xfId="10208"/>
    <cellStyle name="20% - Accent5 14" xfId="158"/>
    <cellStyle name="20% - Accent5 14 2" xfId="7822"/>
    <cellStyle name="20% - Accent5 14 2 2" xfId="14209"/>
    <cellStyle name="20% - Accent5 14 3" xfId="10209"/>
    <cellStyle name="20% - Accent5 15" xfId="159"/>
    <cellStyle name="20% - Accent5 15 2" xfId="7823"/>
    <cellStyle name="20% - Accent5 15 2 2" xfId="14210"/>
    <cellStyle name="20% - Accent5 15 3" xfId="10210"/>
    <cellStyle name="20% - Accent5 16" xfId="3729"/>
    <cellStyle name="20% - Accent5 2" xfId="160"/>
    <cellStyle name="20% - Accent5 2 10" xfId="3366"/>
    <cellStyle name="20% - Accent5 2 11" xfId="4293"/>
    <cellStyle name="20% - Accent5 2 12" xfId="4724"/>
    <cellStyle name="20% - Accent5 2 13" xfId="5281"/>
    <cellStyle name="20% - Accent5 2 14" xfId="5746"/>
    <cellStyle name="20% - Accent5 2 15" xfId="6378"/>
    <cellStyle name="20% - Accent5 2 16" xfId="7824"/>
    <cellStyle name="20% - Accent5 2 16 2" xfId="14211"/>
    <cellStyle name="20% - Accent5 2 2" xfId="161"/>
    <cellStyle name="20% - Accent5 2 2 2" xfId="7825"/>
    <cellStyle name="20% - Accent5 2 2 2 2" xfId="14212"/>
    <cellStyle name="20% - Accent5 2 2 3" xfId="10211"/>
    <cellStyle name="20% - Accent5 2 3" xfId="162"/>
    <cellStyle name="20% - Accent5 2 3 2" xfId="7826"/>
    <cellStyle name="20% - Accent5 2 3 2 2" xfId="14213"/>
    <cellStyle name="20% - Accent5 2 3 3" xfId="10212"/>
    <cellStyle name="20% - Accent5 2 4" xfId="163"/>
    <cellStyle name="20% - Accent5 2 4 2" xfId="7827"/>
    <cellStyle name="20% - Accent5 2 4 2 2" xfId="14214"/>
    <cellStyle name="20% - Accent5 2 4 3" xfId="10213"/>
    <cellStyle name="20% - Accent5 2 5" xfId="164"/>
    <cellStyle name="20% - Accent5 2 5 2" xfId="7828"/>
    <cellStyle name="20% - Accent5 2 5 2 2" xfId="14215"/>
    <cellStyle name="20% - Accent5 2 5 3" xfId="10214"/>
    <cellStyle name="20% - Accent5 2 6" xfId="967"/>
    <cellStyle name="20% - Accent5 2 7" xfId="2099"/>
    <cellStyle name="20% - Accent5 2 8" xfId="2547"/>
    <cellStyle name="20% - Accent5 2 9" xfId="3007"/>
    <cellStyle name="20% - Accent5 2_WAST 1112 040512 WG Submission" xfId="165"/>
    <cellStyle name="20% - Accent5 3" xfId="166"/>
    <cellStyle name="20% - Accent5 3 10" xfId="5280"/>
    <cellStyle name="20% - Accent5 3 11" xfId="5745"/>
    <cellStyle name="20% - Accent5 3 12" xfId="6379"/>
    <cellStyle name="20% - Accent5 3 2" xfId="167"/>
    <cellStyle name="20% - Accent5 3 2 2" xfId="7829"/>
    <cellStyle name="20% - Accent5 3 2 2 2" xfId="10216"/>
    <cellStyle name="20% - Accent5 3 2 3" xfId="10215"/>
    <cellStyle name="20% - Accent5 3 3" xfId="968"/>
    <cellStyle name="20% - Accent5 3 4" xfId="2100"/>
    <cellStyle name="20% - Accent5 3 5" xfId="2546"/>
    <cellStyle name="20% - Accent5 3 6" xfId="689"/>
    <cellStyle name="20% - Accent5 3 7" xfId="2840"/>
    <cellStyle name="20% - Accent5 3 8" xfId="4294"/>
    <cellStyle name="20% - Accent5 3 9" xfId="4723"/>
    <cellStyle name="20% - Accent5 3_WAST 1112 040512 WG Submission" xfId="168"/>
    <cellStyle name="20% - Accent5 4" xfId="169"/>
    <cellStyle name="20% - Accent5 4 10" xfId="5282"/>
    <cellStyle name="20% - Accent5 4 11" xfId="5747"/>
    <cellStyle name="20% - Accent5 4 12" xfId="6377"/>
    <cellStyle name="20% - Accent5 4 2" xfId="170"/>
    <cellStyle name="20% - Accent5 4 2 2" xfId="7830"/>
    <cellStyle name="20% - Accent5 4 2 2 2" xfId="10218"/>
    <cellStyle name="20% - Accent5 4 2 3" xfId="10217"/>
    <cellStyle name="20% - Accent5 4 3" xfId="966"/>
    <cellStyle name="20% - Accent5 4 4" xfId="2098"/>
    <cellStyle name="20% - Accent5 4 5" xfId="2548"/>
    <cellStyle name="20% - Accent5 4 6" xfId="3008"/>
    <cellStyle name="20% - Accent5 4 7" xfId="3367"/>
    <cellStyle name="20% - Accent5 4 8" xfId="4292"/>
    <cellStyle name="20% - Accent5 4 9" xfId="4725"/>
    <cellStyle name="20% - Accent5 4_WAST 1112 040512 WG Submission" xfId="171"/>
    <cellStyle name="20% - Accent5 5" xfId="172"/>
    <cellStyle name="20% - Accent5 5 2" xfId="173"/>
    <cellStyle name="20% - Accent5 5 2 2" xfId="7831"/>
    <cellStyle name="20% - Accent5 5 2 2 2" xfId="14216"/>
    <cellStyle name="20% - Accent5 5 2 3" xfId="10219"/>
    <cellStyle name="20% - Accent5 5_WAST 1112 040512 WG Submission" xfId="174"/>
    <cellStyle name="20% - Accent5 6" xfId="175"/>
    <cellStyle name="20% - Accent5 6 2" xfId="176"/>
    <cellStyle name="20% - Accent5 6 2 2" xfId="7832"/>
    <cellStyle name="20% - Accent5 6 2 2 2" xfId="14217"/>
    <cellStyle name="20% - Accent5 6 2 3" xfId="10220"/>
    <cellStyle name="20% - Accent5 6_WAST 1112 040512 WG Submission" xfId="177"/>
    <cellStyle name="20% - Accent5 7" xfId="178"/>
    <cellStyle name="20% - Accent5 7 2" xfId="179"/>
    <cellStyle name="20% - Accent5 7 2 2" xfId="7834"/>
    <cellStyle name="20% - Accent5 7 2 2 2" xfId="14219"/>
    <cellStyle name="20% - Accent5 7 2 3" xfId="10222"/>
    <cellStyle name="20% - Accent5 7 3" xfId="7833"/>
    <cellStyle name="20% - Accent5 7 3 2" xfId="14218"/>
    <cellStyle name="20% - Accent5 7 4" xfId="10221"/>
    <cellStyle name="20% - Accent5 7_WAST 1112 040512 WG Submission" xfId="180"/>
    <cellStyle name="20% - Accent5 8" xfId="181"/>
    <cellStyle name="20% - Accent5 8 2" xfId="7835"/>
    <cellStyle name="20% - Accent5 8 2 2" xfId="14220"/>
    <cellStyle name="20% - Accent5 8 3" xfId="10223"/>
    <cellStyle name="20% - Accent5 9" xfId="182"/>
    <cellStyle name="20% - Accent5 9 2" xfId="7836"/>
    <cellStyle name="20% - Accent5 9 2 2" xfId="14221"/>
    <cellStyle name="20% - Accent5 9 3" xfId="10224"/>
    <cellStyle name="20% - Accent6 10" xfId="183"/>
    <cellStyle name="20% - Accent6 10 10" xfId="5278"/>
    <cellStyle name="20% - Accent6 10 10 2" xfId="7838"/>
    <cellStyle name="20% - Accent6 10 10 2 2" xfId="14223"/>
    <cellStyle name="20% - Accent6 10 10 3" xfId="12441"/>
    <cellStyle name="20% - Accent6 10 11" xfId="5743"/>
    <cellStyle name="20% - Accent6 10 11 2" xfId="7839"/>
    <cellStyle name="20% - Accent6 10 11 2 2" xfId="14224"/>
    <cellStyle name="20% - Accent6 10 11 3" xfId="12645"/>
    <cellStyle name="20% - Accent6 10 12" xfId="6381"/>
    <cellStyle name="20% - Accent6 10 12 2" xfId="7840"/>
    <cellStyle name="20% - Accent6 10 12 2 2" xfId="14225"/>
    <cellStyle name="20% - Accent6 10 12 3" xfId="13051"/>
    <cellStyle name="20% - Accent6 10 13" xfId="7837"/>
    <cellStyle name="20% - Accent6 10 13 2" xfId="14222"/>
    <cellStyle name="20% - Accent6 10 14" xfId="9908"/>
    <cellStyle name="20% - Accent6 10 14 2" xfId="16055"/>
    <cellStyle name="20% - Accent6 10 15" xfId="10030"/>
    <cellStyle name="20% - Accent6 10 2" xfId="970"/>
    <cellStyle name="20% - Accent6 10 2 2" xfId="3917"/>
    <cellStyle name="20% - Accent6 10 2 2 2" xfId="7842"/>
    <cellStyle name="20% - Accent6 10 2 2 2 2" xfId="14227"/>
    <cellStyle name="20% - Accent6 10 2 2 3" xfId="10682"/>
    <cellStyle name="20% - Accent6 10 2 3" xfId="5112"/>
    <cellStyle name="20% - Accent6 10 2 3 2" xfId="7843"/>
    <cellStyle name="20% - Accent6 10 2 3 2 2" xfId="14228"/>
    <cellStyle name="20% - Accent6 10 2 3 3" xfId="12335"/>
    <cellStyle name="20% - Accent6 10 2 4" xfId="5588"/>
    <cellStyle name="20% - Accent6 10 2 4 2" xfId="7844"/>
    <cellStyle name="20% - Accent6 10 2 4 2 2" xfId="14229"/>
    <cellStyle name="20% - Accent6 10 2 4 3" xfId="12544"/>
    <cellStyle name="20% - Accent6 10 2 5" xfId="5942"/>
    <cellStyle name="20% - Accent6 10 2 5 2" xfId="7845"/>
    <cellStyle name="20% - Accent6 10 2 5 2 2" xfId="14230"/>
    <cellStyle name="20% - Accent6 10 2 5 3" xfId="12742"/>
    <cellStyle name="20% - Accent6 10 2 6" xfId="6228"/>
    <cellStyle name="20% - Accent6 10 2 6 2" xfId="7846"/>
    <cellStyle name="20% - Accent6 10 2 6 2 2" xfId="14231"/>
    <cellStyle name="20% - Accent6 10 2 6 3" xfId="12929"/>
    <cellStyle name="20% - Accent6 10 2 7" xfId="6836"/>
    <cellStyle name="20% - Accent6 10 2 7 2" xfId="7847"/>
    <cellStyle name="20% - Accent6 10 2 7 2 2" xfId="14232"/>
    <cellStyle name="20% - Accent6 10 2 7 3" xfId="13235"/>
    <cellStyle name="20% - Accent6 10 2 8" xfId="7841"/>
    <cellStyle name="20% - Accent6 10 2 8 2" xfId="14226"/>
    <cellStyle name="20% - Accent6 10 2 9" xfId="10225"/>
    <cellStyle name="20% - Accent6 10 3" xfId="2102"/>
    <cellStyle name="20% - Accent6 10 3 2" xfId="7848"/>
    <cellStyle name="20% - Accent6 10 3 2 2" xfId="14233"/>
    <cellStyle name="20% - Accent6 10 3 3" xfId="11213"/>
    <cellStyle name="20% - Accent6 10 4" xfId="2544"/>
    <cellStyle name="20% - Accent6 10 4 2" xfId="7849"/>
    <cellStyle name="20% - Accent6 10 4 2 2" xfId="14234"/>
    <cellStyle name="20% - Accent6 10 4 3" xfId="11393"/>
    <cellStyle name="20% - Accent6 10 5" xfId="706"/>
    <cellStyle name="20% - Accent6 10 5 2" xfId="7850"/>
    <cellStyle name="20% - Accent6 10 5 2 2" xfId="14235"/>
    <cellStyle name="20% - Accent6 10 5 3" xfId="10615"/>
    <cellStyle name="20% - Accent6 10 6" xfId="2851"/>
    <cellStyle name="20% - Accent6 10 6 2" xfId="7851"/>
    <cellStyle name="20% - Accent6 10 6 2 2" xfId="14236"/>
    <cellStyle name="20% - Accent6 10 6 3" xfId="11503"/>
    <cellStyle name="20% - Accent6 10 7" xfId="3780"/>
    <cellStyle name="20% - Accent6 10 7 2" xfId="7852"/>
    <cellStyle name="20% - Accent6 10 7 2 2" xfId="14237"/>
    <cellStyle name="20% - Accent6 10 7 3" xfId="11841"/>
    <cellStyle name="20% - Accent6 10 8" xfId="4296"/>
    <cellStyle name="20% - Accent6 10 8 2" xfId="7853"/>
    <cellStyle name="20% - Accent6 10 8 2 2" xfId="14238"/>
    <cellStyle name="20% - Accent6 10 8 3" xfId="12053"/>
    <cellStyle name="20% - Accent6 10 9" xfId="4722"/>
    <cellStyle name="20% - Accent6 10 9 2" xfId="7854"/>
    <cellStyle name="20% - Accent6 10 9 2 2" xfId="14239"/>
    <cellStyle name="20% - Accent6 10 9 3" xfId="12195"/>
    <cellStyle name="20% - Accent6 11" xfId="184"/>
    <cellStyle name="20% - Accent6 11 10" xfId="5277"/>
    <cellStyle name="20% - Accent6 11 10 2" xfId="7856"/>
    <cellStyle name="20% - Accent6 11 10 2 2" xfId="14241"/>
    <cellStyle name="20% - Accent6 11 10 3" xfId="12440"/>
    <cellStyle name="20% - Accent6 11 11" xfId="5742"/>
    <cellStyle name="20% - Accent6 11 11 2" xfId="7857"/>
    <cellStyle name="20% - Accent6 11 11 2 2" xfId="14242"/>
    <cellStyle name="20% - Accent6 11 11 3" xfId="12644"/>
    <cellStyle name="20% - Accent6 11 12" xfId="6382"/>
    <cellStyle name="20% - Accent6 11 12 2" xfId="7858"/>
    <cellStyle name="20% - Accent6 11 12 2 2" xfId="14243"/>
    <cellStyle name="20% - Accent6 11 12 3" xfId="13052"/>
    <cellStyle name="20% - Accent6 11 13" xfId="7855"/>
    <cellStyle name="20% - Accent6 11 13 2" xfId="14240"/>
    <cellStyle name="20% - Accent6 11 14" xfId="9909"/>
    <cellStyle name="20% - Accent6 11 14 2" xfId="16056"/>
    <cellStyle name="20% - Accent6 11 15" xfId="10031"/>
    <cellStyle name="20% - Accent6 11 2" xfId="971"/>
    <cellStyle name="20% - Accent6 11 2 2" xfId="3918"/>
    <cellStyle name="20% - Accent6 11 2 2 2" xfId="7860"/>
    <cellStyle name="20% - Accent6 11 2 2 2 2" xfId="14245"/>
    <cellStyle name="20% - Accent6 11 2 2 3" xfId="10683"/>
    <cellStyle name="20% - Accent6 11 2 3" xfId="5113"/>
    <cellStyle name="20% - Accent6 11 2 3 2" xfId="7861"/>
    <cellStyle name="20% - Accent6 11 2 3 2 2" xfId="14246"/>
    <cellStyle name="20% - Accent6 11 2 3 3" xfId="12336"/>
    <cellStyle name="20% - Accent6 11 2 4" xfId="5589"/>
    <cellStyle name="20% - Accent6 11 2 4 2" xfId="7862"/>
    <cellStyle name="20% - Accent6 11 2 4 2 2" xfId="14247"/>
    <cellStyle name="20% - Accent6 11 2 4 3" xfId="12545"/>
    <cellStyle name="20% - Accent6 11 2 5" xfId="5943"/>
    <cellStyle name="20% - Accent6 11 2 5 2" xfId="7863"/>
    <cellStyle name="20% - Accent6 11 2 5 2 2" xfId="14248"/>
    <cellStyle name="20% - Accent6 11 2 5 3" xfId="12743"/>
    <cellStyle name="20% - Accent6 11 2 6" xfId="6229"/>
    <cellStyle name="20% - Accent6 11 2 6 2" xfId="7864"/>
    <cellStyle name="20% - Accent6 11 2 6 2 2" xfId="14249"/>
    <cellStyle name="20% - Accent6 11 2 6 3" xfId="12930"/>
    <cellStyle name="20% - Accent6 11 2 7" xfId="6837"/>
    <cellStyle name="20% - Accent6 11 2 7 2" xfId="7865"/>
    <cellStyle name="20% - Accent6 11 2 7 2 2" xfId="14250"/>
    <cellStyle name="20% - Accent6 11 2 7 3" xfId="13236"/>
    <cellStyle name="20% - Accent6 11 2 8" xfId="7859"/>
    <cellStyle name="20% - Accent6 11 2 8 2" xfId="14244"/>
    <cellStyle name="20% - Accent6 11 2 9" xfId="10226"/>
    <cellStyle name="20% - Accent6 11 3" xfId="2103"/>
    <cellStyle name="20% - Accent6 11 3 2" xfId="7866"/>
    <cellStyle name="20% - Accent6 11 3 2 2" xfId="14251"/>
    <cellStyle name="20% - Accent6 11 3 3" xfId="11214"/>
    <cellStyle name="20% - Accent6 11 4" xfId="2543"/>
    <cellStyle name="20% - Accent6 11 4 2" xfId="7867"/>
    <cellStyle name="20% - Accent6 11 4 2 2" xfId="14252"/>
    <cellStyle name="20% - Accent6 11 4 3" xfId="11392"/>
    <cellStyle name="20% - Accent6 11 5" xfId="1892"/>
    <cellStyle name="20% - Accent6 11 5 2" xfId="7868"/>
    <cellStyle name="20% - Accent6 11 5 2 2" xfId="14253"/>
    <cellStyle name="20% - Accent6 11 5 3" xfId="11119"/>
    <cellStyle name="20% - Accent6 11 6" xfId="2839"/>
    <cellStyle name="20% - Accent6 11 6 2" xfId="7869"/>
    <cellStyle name="20% - Accent6 11 6 2 2" xfId="14254"/>
    <cellStyle name="20% - Accent6 11 6 3" xfId="11500"/>
    <cellStyle name="20% - Accent6 11 7" xfId="3781"/>
    <cellStyle name="20% - Accent6 11 7 2" xfId="7870"/>
    <cellStyle name="20% - Accent6 11 7 2 2" xfId="14255"/>
    <cellStyle name="20% - Accent6 11 7 3" xfId="11842"/>
    <cellStyle name="20% - Accent6 11 8" xfId="4297"/>
    <cellStyle name="20% - Accent6 11 8 2" xfId="7871"/>
    <cellStyle name="20% - Accent6 11 8 2 2" xfId="14256"/>
    <cellStyle name="20% - Accent6 11 8 3" xfId="12054"/>
    <cellStyle name="20% - Accent6 11 9" xfId="4721"/>
    <cellStyle name="20% - Accent6 11 9 2" xfId="7872"/>
    <cellStyle name="20% - Accent6 11 9 2 2" xfId="14257"/>
    <cellStyle name="20% - Accent6 11 9 3" xfId="12194"/>
    <cellStyle name="20% - Accent6 12" xfId="185"/>
    <cellStyle name="20% - Accent6 12 10" xfId="5276"/>
    <cellStyle name="20% - Accent6 12 10 2" xfId="7874"/>
    <cellStyle name="20% - Accent6 12 10 2 2" xfId="14259"/>
    <cellStyle name="20% - Accent6 12 10 3" xfId="12439"/>
    <cellStyle name="20% - Accent6 12 11" xfId="5741"/>
    <cellStyle name="20% - Accent6 12 11 2" xfId="7875"/>
    <cellStyle name="20% - Accent6 12 11 2 2" xfId="14260"/>
    <cellStyle name="20% - Accent6 12 11 3" xfId="12643"/>
    <cellStyle name="20% - Accent6 12 12" xfId="6383"/>
    <cellStyle name="20% - Accent6 12 12 2" xfId="7876"/>
    <cellStyle name="20% - Accent6 12 12 2 2" xfId="14261"/>
    <cellStyle name="20% - Accent6 12 12 3" xfId="13053"/>
    <cellStyle name="20% - Accent6 12 13" xfId="7873"/>
    <cellStyle name="20% - Accent6 12 13 2" xfId="14258"/>
    <cellStyle name="20% - Accent6 12 14" xfId="9910"/>
    <cellStyle name="20% - Accent6 12 14 2" xfId="16057"/>
    <cellStyle name="20% - Accent6 12 15" xfId="10032"/>
    <cellStyle name="20% - Accent6 12 2" xfId="972"/>
    <cellStyle name="20% - Accent6 12 2 2" xfId="3919"/>
    <cellStyle name="20% - Accent6 12 2 2 2" xfId="7878"/>
    <cellStyle name="20% - Accent6 12 2 2 2 2" xfId="14263"/>
    <cellStyle name="20% - Accent6 12 2 2 3" xfId="10684"/>
    <cellStyle name="20% - Accent6 12 2 3" xfId="5114"/>
    <cellStyle name="20% - Accent6 12 2 3 2" xfId="7879"/>
    <cellStyle name="20% - Accent6 12 2 3 2 2" xfId="14264"/>
    <cellStyle name="20% - Accent6 12 2 3 3" xfId="12337"/>
    <cellStyle name="20% - Accent6 12 2 4" xfId="5590"/>
    <cellStyle name="20% - Accent6 12 2 4 2" xfId="7880"/>
    <cellStyle name="20% - Accent6 12 2 4 2 2" xfId="14265"/>
    <cellStyle name="20% - Accent6 12 2 4 3" xfId="12546"/>
    <cellStyle name="20% - Accent6 12 2 5" xfId="5944"/>
    <cellStyle name="20% - Accent6 12 2 5 2" xfId="7881"/>
    <cellStyle name="20% - Accent6 12 2 5 2 2" xfId="14266"/>
    <cellStyle name="20% - Accent6 12 2 5 3" xfId="12744"/>
    <cellStyle name="20% - Accent6 12 2 6" xfId="6230"/>
    <cellStyle name="20% - Accent6 12 2 6 2" xfId="7882"/>
    <cellStyle name="20% - Accent6 12 2 6 2 2" xfId="14267"/>
    <cellStyle name="20% - Accent6 12 2 6 3" xfId="12931"/>
    <cellStyle name="20% - Accent6 12 2 7" xfId="6838"/>
    <cellStyle name="20% - Accent6 12 2 7 2" xfId="7883"/>
    <cellStyle name="20% - Accent6 12 2 7 2 2" xfId="14268"/>
    <cellStyle name="20% - Accent6 12 2 7 3" xfId="13237"/>
    <cellStyle name="20% - Accent6 12 2 8" xfId="7877"/>
    <cellStyle name="20% - Accent6 12 2 8 2" xfId="14262"/>
    <cellStyle name="20% - Accent6 12 2 9" xfId="10227"/>
    <cellStyle name="20% - Accent6 12 3" xfId="2104"/>
    <cellStyle name="20% - Accent6 12 3 2" xfId="7884"/>
    <cellStyle name="20% - Accent6 12 3 2 2" xfId="14269"/>
    <cellStyle name="20% - Accent6 12 3 3" xfId="11215"/>
    <cellStyle name="20% - Accent6 12 4" xfId="2542"/>
    <cellStyle name="20% - Accent6 12 4 2" xfId="7885"/>
    <cellStyle name="20% - Accent6 12 4 2 2" xfId="14270"/>
    <cellStyle name="20% - Accent6 12 4 3" xfId="11391"/>
    <cellStyle name="20% - Accent6 12 5" xfId="1842"/>
    <cellStyle name="20% - Accent6 12 5 2" xfId="7886"/>
    <cellStyle name="20% - Accent6 12 5 2 2" xfId="14271"/>
    <cellStyle name="20% - Accent6 12 5 3" xfId="11092"/>
    <cellStyle name="20% - Accent6 12 6" xfId="2813"/>
    <cellStyle name="20% - Accent6 12 6 2" xfId="7887"/>
    <cellStyle name="20% - Accent6 12 6 2 2" xfId="14272"/>
    <cellStyle name="20% - Accent6 12 6 3" xfId="11498"/>
    <cellStyle name="20% - Accent6 12 7" xfId="3782"/>
    <cellStyle name="20% - Accent6 12 7 2" xfId="7888"/>
    <cellStyle name="20% - Accent6 12 7 2 2" xfId="14273"/>
    <cellStyle name="20% - Accent6 12 7 3" xfId="11843"/>
    <cellStyle name="20% - Accent6 12 8" xfId="4298"/>
    <cellStyle name="20% - Accent6 12 8 2" xfId="7889"/>
    <cellStyle name="20% - Accent6 12 8 2 2" xfId="14274"/>
    <cellStyle name="20% - Accent6 12 8 3" xfId="12055"/>
    <cellStyle name="20% - Accent6 12 9" xfId="5190"/>
    <cellStyle name="20% - Accent6 12 9 2" xfId="7890"/>
    <cellStyle name="20% - Accent6 12 9 2 2" xfId="14275"/>
    <cellStyle name="20% - Accent6 12 9 3" xfId="12413"/>
    <cellStyle name="20% - Accent6 13" xfId="186"/>
    <cellStyle name="20% - Accent6 13 10" xfId="5744"/>
    <cellStyle name="20% - Accent6 13 11" xfId="6380"/>
    <cellStyle name="20% - Accent6 13 12" xfId="7891"/>
    <cellStyle name="20% - Accent6 13 12 2" xfId="14276"/>
    <cellStyle name="20% - Accent6 13 2" xfId="969"/>
    <cellStyle name="20% - Accent6 13 2 2" xfId="10681"/>
    <cellStyle name="20% - Accent6 13 2 3" xfId="10228"/>
    <cellStyle name="20% - Accent6 13 3" xfId="2101"/>
    <cellStyle name="20% - Accent6 13 4" xfId="2545"/>
    <cellStyle name="20% - Accent6 13 5" xfId="692"/>
    <cellStyle name="20% - Accent6 13 6" xfId="1849"/>
    <cellStyle name="20% - Accent6 13 7" xfId="4295"/>
    <cellStyle name="20% - Accent6 13 8" xfId="4015"/>
    <cellStyle name="20% - Accent6 13 9" xfId="5279"/>
    <cellStyle name="20% - Accent6 14" xfId="187"/>
    <cellStyle name="20% - Accent6 14 2" xfId="7892"/>
    <cellStyle name="20% - Accent6 14 2 2" xfId="14277"/>
    <cellStyle name="20% - Accent6 14 3" xfId="10229"/>
    <cellStyle name="20% - Accent6 15" xfId="188"/>
    <cellStyle name="20% - Accent6 15 2" xfId="7893"/>
    <cellStyle name="20% - Accent6 15 2 2" xfId="14278"/>
    <cellStyle name="20% - Accent6 15 3" xfId="10230"/>
    <cellStyle name="20% - Accent6 2" xfId="189"/>
    <cellStyle name="20% - Accent6 2 10" xfId="2812"/>
    <cellStyle name="20% - Accent6 2 11" xfId="4299"/>
    <cellStyle name="20% - Accent6 2 12" xfId="5067"/>
    <cellStyle name="20% - Accent6 2 13" xfId="5275"/>
    <cellStyle name="20% - Accent6 2 14" xfId="5740"/>
    <cellStyle name="20% - Accent6 2 15" xfId="6384"/>
    <cellStyle name="20% - Accent6 2 16" xfId="7894"/>
    <cellStyle name="20% - Accent6 2 16 2" xfId="14279"/>
    <cellStyle name="20% - Accent6 2 2" xfId="190"/>
    <cellStyle name="20% - Accent6 2 2 10" xfId="5274"/>
    <cellStyle name="20% - Accent6 2 2 10 2" xfId="7896"/>
    <cellStyle name="20% - Accent6 2 2 10 2 2" xfId="14281"/>
    <cellStyle name="20% - Accent6 2 2 10 3" xfId="12438"/>
    <cellStyle name="20% - Accent6 2 2 11" xfId="5739"/>
    <cellStyle name="20% - Accent6 2 2 11 2" xfId="7897"/>
    <cellStyle name="20% - Accent6 2 2 11 2 2" xfId="14282"/>
    <cellStyle name="20% - Accent6 2 2 11 3" xfId="12642"/>
    <cellStyle name="20% - Accent6 2 2 12" xfId="6385"/>
    <cellStyle name="20% - Accent6 2 2 12 2" xfId="7898"/>
    <cellStyle name="20% - Accent6 2 2 12 2 2" xfId="14283"/>
    <cellStyle name="20% - Accent6 2 2 12 3" xfId="13054"/>
    <cellStyle name="20% - Accent6 2 2 13" xfId="7895"/>
    <cellStyle name="20% - Accent6 2 2 13 2" xfId="14280"/>
    <cellStyle name="20% - Accent6 2 2 14" xfId="9911"/>
    <cellStyle name="20% - Accent6 2 2 14 2" xfId="16058"/>
    <cellStyle name="20% - Accent6 2 2 15" xfId="10033"/>
    <cellStyle name="20% - Accent6 2 2 2" xfId="974"/>
    <cellStyle name="20% - Accent6 2 2 2 2" xfId="3920"/>
    <cellStyle name="20% - Accent6 2 2 2 2 2" xfId="7900"/>
    <cellStyle name="20% - Accent6 2 2 2 2 2 2" xfId="14285"/>
    <cellStyle name="20% - Accent6 2 2 2 2 3" xfId="10685"/>
    <cellStyle name="20% - Accent6 2 2 2 3" xfId="5115"/>
    <cellStyle name="20% - Accent6 2 2 2 3 2" xfId="7901"/>
    <cellStyle name="20% - Accent6 2 2 2 3 2 2" xfId="14286"/>
    <cellStyle name="20% - Accent6 2 2 2 3 3" xfId="12338"/>
    <cellStyle name="20% - Accent6 2 2 2 4" xfId="5591"/>
    <cellStyle name="20% - Accent6 2 2 2 4 2" xfId="7902"/>
    <cellStyle name="20% - Accent6 2 2 2 4 2 2" xfId="14287"/>
    <cellStyle name="20% - Accent6 2 2 2 4 3" xfId="12547"/>
    <cellStyle name="20% - Accent6 2 2 2 5" xfId="5945"/>
    <cellStyle name="20% - Accent6 2 2 2 5 2" xfId="7903"/>
    <cellStyle name="20% - Accent6 2 2 2 5 2 2" xfId="14288"/>
    <cellStyle name="20% - Accent6 2 2 2 5 3" xfId="12745"/>
    <cellStyle name="20% - Accent6 2 2 2 6" xfId="6231"/>
    <cellStyle name="20% - Accent6 2 2 2 6 2" xfId="7904"/>
    <cellStyle name="20% - Accent6 2 2 2 6 2 2" xfId="14289"/>
    <cellStyle name="20% - Accent6 2 2 2 6 3" xfId="12932"/>
    <cellStyle name="20% - Accent6 2 2 2 7" xfId="6839"/>
    <cellStyle name="20% - Accent6 2 2 2 7 2" xfId="7905"/>
    <cellStyle name="20% - Accent6 2 2 2 7 2 2" xfId="14290"/>
    <cellStyle name="20% - Accent6 2 2 2 7 3" xfId="13238"/>
    <cellStyle name="20% - Accent6 2 2 2 8" xfId="7899"/>
    <cellStyle name="20% - Accent6 2 2 2 8 2" xfId="14284"/>
    <cellStyle name="20% - Accent6 2 2 2 9" xfId="10232"/>
    <cellStyle name="20% - Accent6 2 2 3" xfId="2106"/>
    <cellStyle name="20% - Accent6 2 2 3 2" xfId="7906"/>
    <cellStyle name="20% - Accent6 2 2 3 2 2" xfId="14291"/>
    <cellStyle name="20% - Accent6 2 2 3 3" xfId="11216"/>
    <cellStyle name="20% - Accent6 2 2 4" xfId="2540"/>
    <cellStyle name="20% - Accent6 2 2 4 2" xfId="7907"/>
    <cellStyle name="20% - Accent6 2 2 4 2 2" xfId="14292"/>
    <cellStyle name="20% - Accent6 2 2 4 3" xfId="11390"/>
    <cellStyle name="20% - Accent6 2 2 5" xfId="1840"/>
    <cellStyle name="20% - Accent6 2 2 5 2" xfId="7908"/>
    <cellStyle name="20% - Accent6 2 2 5 2 2" xfId="14293"/>
    <cellStyle name="20% - Accent6 2 2 5 3" xfId="11091"/>
    <cellStyle name="20% - Accent6 2 2 6" xfId="2811"/>
    <cellStyle name="20% - Accent6 2 2 6 2" xfId="7909"/>
    <cellStyle name="20% - Accent6 2 2 6 2 2" xfId="14294"/>
    <cellStyle name="20% - Accent6 2 2 6 3" xfId="11497"/>
    <cellStyle name="20% - Accent6 2 2 7" xfId="3783"/>
    <cellStyle name="20% - Accent6 2 2 7 2" xfId="7910"/>
    <cellStyle name="20% - Accent6 2 2 7 2 2" xfId="14295"/>
    <cellStyle name="20% - Accent6 2 2 7 3" xfId="11844"/>
    <cellStyle name="20% - Accent6 2 2 8" xfId="4300"/>
    <cellStyle name="20% - Accent6 2 2 8 2" xfId="7911"/>
    <cellStyle name="20% - Accent6 2 2 8 2 2" xfId="14296"/>
    <cellStyle name="20% - Accent6 2 2 8 3" xfId="12056"/>
    <cellStyle name="20% - Accent6 2 2 9" xfId="4717"/>
    <cellStyle name="20% - Accent6 2 2 9 2" xfId="7912"/>
    <cellStyle name="20% - Accent6 2 2 9 2 2" xfId="14297"/>
    <cellStyle name="20% - Accent6 2 2 9 3" xfId="12193"/>
    <cellStyle name="20% - Accent6 2 3" xfId="191"/>
    <cellStyle name="20% - Accent6 2 3 2" xfId="7913"/>
    <cellStyle name="20% - Accent6 2 3 2 2" xfId="14298"/>
    <cellStyle name="20% - Accent6 2 3 3" xfId="10231"/>
    <cellStyle name="20% - Accent6 2 4" xfId="192"/>
    <cellStyle name="20% - Accent6 2 4 2" xfId="7914"/>
    <cellStyle name="20% - Accent6 2 4 2 2" xfId="14299"/>
    <cellStyle name="20% - Accent6 2 4 3" xfId="10233"/>
    <cellStyle name="20% - Accent6 2 5" xfId="193"/>
    <cellStyle name="20% - Accent6 2 5 2" xfId="7915"/>
    <cellStyle name="20% - Accent6 2 5 2 2" xfId="14300"/>
    <cellStyle name="20% - Accent6 2 5 3" xfId="10234"/>
    <cellStyle name="20% - Accent6 2 6" xfId="973"/>
    <cellStyle name="20% - Accent6 2 7" xfId="2105"/>
    <cellStyle name="20% - Accent6 2 8" xfId="2541"/>
    <cellStyle name="20% - Accent6 2 9" xfId="1841"/>
    <cellStyle name="20% - Accent6 2_WAST 1112 040512 WG Submission" xfId="194"/>
    <cellStyle name="20% - Accent6 3" xfId="195"/>
    <cellStyle name="20% - Accent6 3 10" xfId="5273"/>
    <cellStyle name="20% - Accent6 3 11" xfId="5738"/>
    <cellStyle name="20% - Accent6 3 12" xfId="6386"/>
    <cellStyle name="20% - Accent6 3 2" xfId="196"/>
    <cellStyle name="20% - Accent6 3 2 10" xfId="5066"/>
    <cellStyle name="20% - Accent6 3 2 10 2" xfId="7917"/>
    <cellStyle name="20% - Accent6 3 2 10 2 2" xfId="14302"/>
    <cellStyle name="20% - Accent6 3 2 10 3" xfId="12290"/>
    <cellStyle name="20% - Accent6 3 2 11" xfId="5542"/>
    <cellStyle name="20% - Accent6 3 2 11 2" xfId="7918"/>
    <cellStyle name="20% - Accent6 3 2 11 2 2" xfId="14303"/>
    <cellStyle name="20% - Accent6 3 2 11 3" xfId="12498"/>
    <cellStyle name="20% - Accent6 3 2 12" xfId="6387"/>
    <cellStyle name="20% - Accent6 3 2 12 2" xfId="7919"/>
    <cellStyle name="20% - Accent6 3 2 12 2 2" xfId="14304"/>
    <cellStyle name="20% - Accent6 3 2 12 3" xfId="13055"/>
    <cellStyle name="20% - Accent6 3 2 13" xfId="7916"/>
    <cellStyle name="20% - Accent6 3 2 13 2" xfId="14301"/>
    <cellStyle name="20% - Accent6 3 2 14" xfId="9912"/>
    <cellStyle name="20% - Accent6 3 2 14 2" xfId="16059"/>
    <cellStyle name="20% - Accent6 3 2 15" xfId="10034"/>
    <cellStyle name="20% - Accent6 3 2 2" xfId="976"/>
    <cellStyle name="20% - Accent6 3 2 2 2" xfId="3921"/>
    <cellStyle name="20% - Accent6 3 2 2 2 2" xfId="7921"/>
    <cellStyle name="20% - Accent6 3 2 2 2 2 2" xfId="14306"/>
    <cellStyle name="20% - Accent6 3 2 2 2 3" xfId="10687"/>
    <cellStyle name="20% - Accent6 3 2 2 3" xfId="5116"/>
    <cellStyle name="20% - Accent6 3 2 2 3 2" xfId="7922"/>
    <cellStyle name="20% - Accent6 3 2 2 3 2 2" xfId="14307"/>
    <cellStyle name="20% - Accent6 3 2 2 3 3" xfId="12339"/>
    <cellStyle name="20% - Accent6 3 2 2 4" xfId="5592"/>
    <cellStyle name="20% - Accent6 3 2 2 4 2" xfId="7923"/>
    <cellStyle name="20% - Accent6 3 2 2 4 2 2" xfId="14308"/>
    <cellStyle name="20% - Accent6 3 2 2 4 3" xfId="12548"/>
    <cellStyle name="20% - Accent6 3 2 2 5" xfId="5946"/>
    <cellStyle name="20% - Accent6 3 2 2 5 2" xfId="7924"/>
    <cellStyle name="20% - Accent6 3 2 2 5 2 2" xfId="14309"/>
    <cellStyle name="20% - Accent6 3 2 2 5 3" xfId="12746"/>
    <cellStyle name="20% - Accent6 3 2 2 6" xfId="6232"/>
    <cellStyle name="20% - Accent6 3 2 2 6 2" xfId="7925"/>
    <cellStyle name="20% - Accent6 3 2 2 6 2 2" xfId="14310"/>
    <cellStyle name="20% - Accent6 3 2 2 6 3" xfId="12933"/>
    <cellStyle name="20% - Accent6 3 2 2 7" xfId="6840"/>
    <cellStyle name="20% - Accent6 3 2 2 7 2" xfId="7926"/>
    <cellStyle name="20% - Accent6 3 2 2 7 2 2" xfId="14311"/>
    <cellStyle name="20% - Accent6 3 2 2 7 3" xfId="13239"/>
    <cellStyle name="20% - Accent6 3 2 2 8" xfId="7920"/>
    <cellStyle name="20% - Accent6 3 2 2 8 2" xfId="14305"/>
    <cellStyle name="20% - Accent6 3 2 2 9" xfId="10236"/>
    <cellStyle name="20% - Accent6 3 2 3" xfId="2108"/>
    <cellStyle name="20% - Accent6 3 2 3 2" xfId="7927"/>
    <cellStyle name="20% - Accent6 3 2 3 2 2" xfId="14312"/>
    <cellStyle name="20% - Accent6 3 2 3 3" xfId="11217"/>
    <cellStyle name="20% - Accent6 3 2 4" xfId="2538"/>
    <cellStyle name="20% - Accent6 3 2 4 2" xfId="7928"/>
    <cellStyle name="20% - Accent6 3 2 4 2 2" xfId="14313"/>
    <cellStyle name="20% - Accent6 3 2 4 3" xfId="11389"/>
    <cellStyle name="20% - Accent6 3 2 5" xfId="1838"/>
    <cellStyle name="20% - Accent6 3 2 5 2" xfId="7929"/>
    <cellStyle name="20% - Accent6 3 2 5 2 2" xfId="14314"/>
    <cellStyle name="20% - Accent6 3 2 5 3" xfId="11090"/>
    <cellStyle name="20% - Accent6 3 2 6" xfId="2809"/>
    <cellStyle name="20% - Accent6 3 2 6 2" xfId="7930"/>
    <cellStyle name="20% - Accent6 3 2 6 2 2" xfId="14315"/>
    <cellStyle name="20% - Accent6 3 2 6 3" xfId="11496"/>
    <cellStyle name="20% - Accent6 3 2 7" xfId="3784"/>
    <cellStyle name="20% - Accent6 3 2 7 2" xfId="7931"/>
    <cellStyle name="20% - Accent6 3 2 7 2 2" xfId="14316"/>
    <cellStyle name="20% - Accent6 3 2 7 3" xfId="11845"/>
    <cellStyle name="20% - Accent6 3 2 8" xfId="4302"/>
    <cellStyle name="20% - Accent6 3 2 8 2" xfId="7932"/>
    <cellStyle name="20% - Accent6 3 2 8 2 2" xfId="14317"/>
    <cellStyle name="20% - Accent6 3 2 8 3" xfId="12057"/>
    <cellStyle name="20% - Accent6 3 2 9" xfId="4715"/>
    <cellStyle name="20% - Accent6 3 2 9 2" xfId="7933"/>
    <cellStyle name="20% - Accent6 3 2 9 2 2" xfId="14318"/>
    <cellStyle name="20% - Accent6 3 2 9 3" xfId="12192"/>
    <cellStyle name="20% - Accent6 3 3" xfId="975"/>
    <cellStyle name="20% - Accent6 3 3 2" xfId="10686"/>
    <cellStyle name="20% - Accent6 3 3 3" xfId="10235"/>
    <cellStyle name="20% - Accent6 3 4" xfId="2107"/>
    <cellStyle name="20% - Accent6 3 5" xfId="2539"/>
    <cellStyle name="20% - Accent6 3 6" xfId="1839"/>
    <cellStyle name="20% - Accent6 3 7" xfId="2810"/>
    <cellStyle name="20% - Accent6 3 8" xfId="4301"/>
    <cellStyle name="20% - Accent6 3 9" xfId="4006"/>
    <cellStyle name="20% - Accent6 3_WAST 1112 040512 WG Submission" xfId="197"/>
    <cellStyle name="20% - Accent6 4" xfId="198"/>
    <cellStyle name="20% - Accent6 4 10" xfId="4702"/>
    <cellStyle name="20% - Accent6 4 10 2" xfId="7934"/>
    <cellStyle name="20% - Accent6 4 10 2 2" xfId="14319"/>
    <cellStyle name="20% - Accent6 4 10 3" xfId="12188"/>
    <cellStyle name="20% - Accent6 4 11" xfId="5272"/>
    <cellStyle name="20% - Accent6 4 11 2" xfId="7935"/>
    <cellStyle name="20% - Accent6 4 11 2 2" xfId="14320"/>
    <cellStyle name="20% - Accent6 4 11 3" xfId="12437"/>
    <cellStyle name="20% - Accent6 4 12" xfId="5737"/>
    <cellStyle name="20% - Accent6 4 12 2" xfId="7936"/>
    <cellStyle name="20% - Accent6 4 12 2 2" xfId="14321"/>
    <cellStyle name="20% - Accent6 4 12 3" xfId="12641"/>
    <cellStyle name="20% - Accent6 4 13" xfId="6388"/>
    <cellStyle name="20% - Accent6 4 13 2" xfId="7937"/>
    <cellStyle name="20% - Accent6 4 13 2 2" xfId="14322"/>
    <cellStyle name="20% - Accent6 4 13 3" xfId="13056"/>
    <cellStyle name="20% - Accent6 4 14" xfId="9913"/>
    <cellStyle name="20% - Accent6 4 14 2" xfId="16060"/>
    <cellStyle name="20% - Accent6 4 15" xfId="10035"/>
    <cellStyle name="20% - Accent6 4 2" xfId="199"/>
    <cellStyle name="20% - Accent6 4 2 10" xfId="5947"/>
    <cellStyle name="20% - Accent6 4 2 10 2" xfId="7939"/>
    <cellStyle name="20% - Accent6 4 2 10 2 2" xfId="14324"/>
    <cellStyle name="20% - Accent6 4 2 10 3" xfId="12747"/>
    <cellStyle name="20% - Accent6 4 2 11" xfId="6233"/>
    <cellStyle name="20% - Accent6 4 2 11 2" xfId="7940"/>
    <cellStyle name="20% - Accent6 4 2 11 2 2" xfId="14325"/>
    <cellStyle name="20% - Accent6 4 2 11 3" xfId="12934"/>
    <cellStyle name="20% - Accent6 4 2 12" xfId="6841"/>
    <cellStyle name="20% - Accent6 4 2 12 2" xfId="7941"/>
    <cellStyle name="20% - Accent6 4 2 12 2 2" xfId="14326"/>
    <cellStyle name="20% - Accent6 4 2 12 3" xfId="13240"/>
    <cellStyle name="20% - Accent6 4 2 13" xfId="7938"/>
    <cellStyle name="20% - Accent6 4 2 13 2" xfId="14323"/>
    <cellStyle name="20% - Accent6 4 2 14" xfId="10237"/>
    <cellStyle name="20% - Accent6 4 2 2" xfId="1821"/>
    <cellStyle name="20% - Accent6 4 2 2 2" xfId="7942"/>
    <cellStyle name="20% - Accent6 4 2 2 2 2" xfId="11077"/>
    <cellStyle name="20% - Accent6 4 2 2 3" xfId="10238"/>
    <cellStyle name="20% - Accent6 4 2 3" xfId="2936"/>
    <cellStyle name="20% - Accent6 4 2 3 2" xfId="7943"/>
    <cellStyle name="20% - Accent6 4 2 3 2 2" xfId="14327"/>
    <cellStyle name="20% - Accent6 4 2 3 3" xfId="11529"/>
    <cellStyle name="20% - Accent6 4 2 4" xfId="3300"/>
    <cellStyle name="20% - Accent6 4 2 4 2" xfId="7944"/>
    <cellStyle name="20% - Accent6 4 2 4 2 2" xfId="14328"/>
    <cellStyle name="20% - Accent6 4 2 4 3" xfId="11627"/>
    <cellStyle name="20% - Accent6 4 2 5" xfId="3555"/>
    <cellStyle name="20% - Accent6 4 2 5 2" xfId="7945"/>
    <cellStyle name="20% - Accent6 4 2 5 2 2" xfId="14329"/>
    <cellStyle name="20% - Accent6 4 2 5 3" xfId="11723"/>
    <cellStyle name="20% - Accent6 4 2 6" xfId="3696"/>
    <cellStyle name="20% - Accent6 4 2 6 2" xfId="7946"/>
    <cellStyle name="20% - Accent6 4 2 6 2 2" xfId="14330"/>
    <cellStyle name="20% - Accent6 4 2 6 3" xfId="11768"/>
    <cellStyle name="20% - Accent6 4 2 7" xfId="3922"/>
    <cellStyle name="20% - Accent6 4 2 7 2" xfId="7947"/>
    <cellStyle name="20% - Accent6 4 2 7 2 2" xfId="14331"/>
    <cellStyle name="20% - Accent6 4 2 7 3" xfId="11937"/>
    <cellStyle name="20% - Accent6 4 2 8" xfId="5117"/>
    <cellStyle name="20% - Accent6 4 2 8 2" xfId="7948"/>
    <cellStyle name="20% - Accent6 4 2 8 2 2" xfId="14332"/>
    <cellStyle name="20% - Accent6 4 2 8 3" xfId="12340"/>
    <cellStyle name="20% - Accent6 4 2 9" xfId="5593"/>
    <cellStyle name="20% - Accent6 4 2 9 2" xfId="7949"/>
    <cellStyle name="20% - Accent6 4 2 9 2 2" xfId="14333"/>
    <cellStyle name="20% - Accent6 4 2 9 3" xfId="12549"/>
    <cellStyle name="20% - Accent6 4 3" xfId="977"/>
    <cellStyle name="20% - Accent6 4 3 2" xfId="7950"/>
    <cellStyle name="20% - Accent6 4 3 2 2" xfId="14334"/>
    <cellStyle name="20% - Accent6 4 3 3" xfId="10688"/>
    <cellStyle name="20% - Accent6 4 4" xfId="2109"/>
    <cellStyle name="20% - Accent6 4 4 2" xfId="7951"/>
    <cellStyle name="20% - Accent6 4 4 2 2" xfId="14335"/>
    <cellStyle name="20% - Accent6 4 4 3" xfId="11218"/>
    <cellStyle name="20% - Accent6 4 5" xfId="2537"/>
    <cellStyle name="20% - Accent6 4 5 2" xfId="7952"/>
    <cellStyle name="20% - Accent6 4 5 2 2" xfId="14336"/>
    <cellStyle name="20% - Accent6 4 5 3" xfId="11388"/>
    <cellStyle name="20% - Accent6 4 6" xfId="1837"/>
    <cellStyle name="20% - Accent6 4 6 2" xfId="7953"/>
    <cellStyle name="20% - Accent6 4 6 2 2" xfId="14337"/>
    <cellStyle name="20% - Accent6 4 6 3" xfId="11089"/>
    <cellStyle name="20% - Accent6 4 7" xfId="2808"/>
    <cellStyle name="20% - Accent6 4 7 2" xfId="7954"/>
    <cellStyle name="20% - Accent6 4 7 2 2" xfId="14338"/>
    <cellStyle name="20% - Accent6 4 7 3" xfId="11495"/>
    <cellStyle name="20% - Accent6 4 8" xfId="3785"/>
    <cellStyle name="20% - Accent6 4 8 2" xfId="7955"/>
    <cellStyle name="20% - Accent6 4 8 2 2" xfId="14339"/>
    <cellStyle name="20% - Accent6 4 8 3" xfId="11846"/>
    <cellStyle name="20% - Accent6 4 9" xfId="4303"/>
    <cellStyle name="20% - Accent6 4 9 2" xfId="7956"/>
    <cellStyle name="20% - Accent6 4 9 2 2" xfId="14340"/>
    <cellStyle name="20% - Accent6 4 9 3" xfId="12058"/>
    <cellStyle name="20% - Accent6 4_WAST 1112 040512 WG Submission" xfId="200"/>
    <cellStyle name="20% - Accent6 5" xfId="201"/>
    <cellStyle name="20% - Accent6 5 10" xfId="4705"/>
    <cellStyle name="20% - Accent6 5 10 2" xfId="7957"/>
    <cellStyle name="20% - Accent6 5 10 2 2" xfId="14341"/>
    <cellStyle name="20% - Accent6 5 10 3" xfId="12191"/>
    <cellStyle name="20% - Accent6 5 11" xfId="5271"/>
    <cellStyle name="20% - Accent6 5 11 2" xfId="7958"/>
    <cellStyle name="20% - Accent6 5 11 2 2" xfId="14342"/>
    <cellStyle name="20% - Accent6 5 11 3" xfId="12436"/>
    <cellStyle name="20% - Accent6 5 12" xfId="5736"/>
    <cellStyle name="20% - Accent6 5 12 2" xfId="7959"/>
    <cellStyle name="20% - Accent6 5 12 2 2" xfId="14343"/>
    <cellStyle name="20% - Accent6 5 12 3" xfId="12640"/>
    <cellStyle name="20% - Accent6 5 13" xfId="6389"/>
    <cellStyle name="20% - Accent6 5 13 2" xfId="7960"/>
    <cellStyle name="20% - Accent6 5 13 2 2" xfId="14344"/>
    <cellStyle name="20% - Accent6 5 13 3" xfId="13057"/>
    <cellStyle name="20% - Accent6 5 14" xfId="9914"/>
    <cellStyle name="20% - Accent6 5 14 2" xfId="16061"/>
    <cellStyle name="20% - Accent6 5 15" xfId="10036"/>
    <cellStyle name="20% - Accent6 5 2" xfId="202"/>
    <cellStyle name="20% - Accent6 5 2 10" xfId="5948"/>
    <cellStyle name="20% - Accent6 5 2 10 2" xfId="7962"/>
    <cellStyle name="20% - Accent6 5 2 10 2 2" xfId="14346"/>
    <cellStyle name="20% - Accent6 5 2 10 3" xfId="12748"/>
    <cellStyle name="20% - Accent6 5 2 11" xfId="6234"/>
    <cellStyle name="20% - Accent6 5 2 11 2" xfId="7963"/>
    <cellStyle name="20% - Accent6 5 2 11 2 2" xfId="14347"/>
    <cellStyle name="20% - Accent6 5 2 11 3" xfId="12935"/>
    <cellStyle name="20% - Accent6 5 2 12" xfId="6842"/>
    <cellStyle name="20% - Accent6 5 2 12 2" xfId="7964"/>
    <cellStyle name="20% - Accent6 5 2 12 2 2" xfId="14348"/>
    <cellStyle name="20% - Accent6 5 2 12 3" xfId="13241"/>
    <cellStyle name="20% - Accent6 5 2 13" xfId="7961"/>
    <cellStyle name="20% - Accent6 5 2 13 2" xfId="14345"/>
    <cellStyle name="20% - Accent6 5 2 14" xfId="10239"/>
    <cellStyle name="20% - Accent6 5 2 2" xfId="1822"/>
    <cellStyle name="20% - Accent6 5 2 2 2" xfId="7965"/>
    <cellStyle name="20% - Accent6 5 2 2 2 2" xfId="11078"/>
    <cellStyle name="20% - Accent6 5 2 2 3" xfId="10240"/>
    <cellStyle name="20% - Accent6 5 2 3" xfId="2937"/>
    <cellStyle name="20% - Accent6 5 2 3 2" xfId="7966"/>
    <cellStyle name="20% - Accent6 5 2 3 2 2" xfId="14349"/>
    <cellStyle name="20% - Accent6 5 2 3 3" xfId="11530"/>
    <cellStyle name="20% - Accent6 5 2 4" xfId="3301"/>
    <cellStyle name="20% - Accent6 5 2 4 2" xfId="7967"/>
    <cellStyle name="20% - Accent6 5 2 4 2 2" xfId="14350"/>
    <cellStyle name="20% - Accent6 5 2 4 3" xfId="11628"/>
    <cellStyle name="20% - Accent6 5 2 5" xfId="3556"/>
    <cellStyle name="20% - Accent6 5 2 5 2" xfId="7968"/>
    <cellStyle name="20% - Accent6 5 2 5 2 2" xfId="14351"/>
    <cellStyle name="20% - Accent6 5 2 5 3" xfId="11724"/>
    <cellStyle name="20% - Accent6 5 2 6" xfId="3697"/>
    <cellStyle name="20% - Accent6 5 2 6 2" xfId="7969"/>
    <cellStyle name="20% - Accent6 5 2 6 2 2" xfId="14352"/>
    <cellStyle name="20% - Accent6 5 2 6 3" xfId="11769"/>
    <cellStyle name="20% - Accent6 5 2 7" xfId="3923"/>
    <cellStyle name="20% - Accent6 5 2 7 2" xfId="7970"/>
    <cellStyle name="20% - Accent6 5 2 7 2 2" xfId="14353"/>
    <cellStyle name="20% - Accent6 5 2 7 3" xfId="11938"/>
    <cellStyle name="20% - Accent6 5 2 8" xfId="5118"/>
    <cellStyle name="20% - Accent6 5 2 8 2" xfId="7971"/>
    <cellStyle name="20% - Accent6 5 2 8 2 2" xfId="14354"/>
    <cellStyle name="20% - Accent6 5 2 8 3" xfId="12341"/>
    <cellStyle name="20% - Accent6 5 2 9" xfId="5594"/>
    <cellStyle name="20% - Accent6 5 2 9 2" xfId="7972"/>
    <cellStyle name="20% - Accent6 5 2 9 2 2" xfId="14355"/>
    <cellStyle name="20% - Accent6 5 2 9 3" xfId="12550"/>
    <cellStyle name="20% - Accent6 5 3" xfId="978"/>
    <cellStyle name="20% - Accent6 5 3 2" xfId="7973"/>
    <cellStyle name="20% - Accent6 5 3 2 2" xfId="14356"/>
    <cellStyle name="20% - Accent6 5 3 3" xfId="10689"/>
    <cellStyle name="20% - Accent6 5 4" xfId="2110"/>
    <cellStyle name="20% - Accent6 5 4 2" xfId="7974"/>
    <cellStyle name="20% - Accent6 5 4 2 2" xfId="14357"/>
    <cellStyle name="20% - Accent6 5 4 3" xfId="11219"/>
    <cellStyle name="20% - Accent6 5 5" xfId="2536"/>
    <cellStyle name="20% - Accent6 5 5 2" xfId="7975"/>
    <cellStyle name="20% - Accent6 5 5 2 2" xfId="14358"/>
    <cellStyle name="20% - Accent6 5 5 3" xfId="11387"/>
    <cellStyle name="20% - Accent6 5 6" xfId="1836"/>
    <cellStyle name="20% - Accent6 5 6 2" xfId="7976"/>
    <cellStyle name="20% - Accent6 5 6 2 2" xfId="14359"/>
    <cellStyle name="20% - Accent6 5 6 3" xfId="11088"/>
    <cellStyle name="20% - Accent6 5 7" xfId="2807"/>
    <cellStyle name="20% - Accent6 5 7 2" xfId="7977"/>
    <cellStyle name="20% - Accent6 5 7 2 2" xfId="14360"/>
    <cellStyle name="20% - Accent6 5 7 3" xfId="11494"/>
    <cellStyle name="20% - Accent6 5 8" xfId="3786"/>
    <cellStyle name="20% - Accent6 5 8 2" xfId="7978"/>
    <cellStyle name="20% - Accent6 5 8 2 2" xfId="14361"/>
    <cellStyle name="20% - Accent6 5 8 3" xfId="11847"/>
    <cellStyle name="20% - Accent6 5 9" xfId="4304"/>
    <cellStyle name="20% - Accent6 5 9 2" xfId="7979"/>
    <cellStyle name="20% - Accent6 5 9 2 2" xfId="14362"/>
    <cellStyle name="20% - Accent6 5 9 3" xfId="12059"/>
    <cellStyle name="20% - Accent6 5_WAST 1112 040512 WG Submission" xfId="203"/>
    <cellStyle name="20% - Accent6 6" xfId="204"/>
    <cellStyle name="20% - Accent6 6 10" xfId="4704"/>
    <cellStyle name="20% - Accent6 6 10 2" xfId="7980"/>
    <cellStyle name="20% - Accent6 6 10 2 2" xfId="14363"/>
    <cellStyle name="20% - Accent6 6 10 3" xfId="12190"/>
    <cellStyle name="20% - Accent6 6 11" xfId="5666"/>
    <cellStyle name="20% - Accent6 6 11 2" xfId="7981"/>
    <cellStyle name="20% - Accent6 6 11 2 2" xfId="14364"/>
    <cellStyle name="20% - Accent6 6 11 3" xfId="12622"/>
    <cellStyle name="20% - Accent6 6 12" xfId="6020"/>
    <cellStyle name="20% - Accent6 6 12 2" xfId="7982"/>
    <cellStyle name="20% - Accent6 6 12 2 2" xfId="14365"/>
    <cellStyle name="20% - Accent6 6 12 3" xfId="12820"/>
    <cellStyle name="20% - Accent6 6 13" xfId="6390"/>
    <cellStyle name="20% - Accent6 6 13 2" xfId="7983"/>
    <cellStyle name="20% - Accent6 6 13 2 2" xfId="14366"/>
    <cellStyle name="20% - Accent6 6 13 3" xfId="13058"/>
    <cellStyle name="20% - Accent6 6 14" xfId="9915"/>
    <cellStyle name="20% - Accent6 6 14 2" xfId="16062"/>
    <cellStyle name="20% - Accent6 6 15" xfId="10037"/>
    <cellStyle name="20% - Accent6 6 2" xfId="205"/>
    <cellStyle name="20% - Accent6 6 2 10" xfId="5949"/>
    <cellStyle name="20% - Accent6 6 2 10 2" xfId="7985"/>
    <cellStyle name="20% - Accent6 6 2 10 2 2" xfId="14368"/>
    <cellStyle name="20% - Accent6 6 2 10 3" xfId="12749"/>
    <cellStyle name="20% - Accent6 6 2 11" xfId="6235"/>
    <cellStyle name="20% - Accent6 6 2 11 2" xfId="7986"/>
    <cellStyle name="20% - Accent6 6 2 11 2 2" xfId="14369"/>
    <cellStyle name="20% - Accent6 6 2 11 3" xfId="12936"/>
    <cellStyle name="20% - Accent6 6 2 12" xfId="6843"/>
    <cellStyle name="20% - Accent6 6 2 12 2" xfId="7987"/>
    <cellStyle name="20% - Accent6 6 2 12 2 2" xfId="14370"/>
    <cellStyle name="20% - Accent6 6 2 12 3" xfId="13242"/>
    <cellStyle name="20% - Accent6 6 2 13" xfId="7984"/>
    <cellStyle name="20% - Accent6 6 2 13 2" xfId="14367"/>
    <cellStyle name="20% - Accent6 6 2 14" xfId="10241"/>
    <cellStyle name="20% - Accent6 6 2 2" xfId="1823"/>
    <cellStyle name="20% - Accent6 6 2 2 2" xfId="7988"/>
    <cellStyle name="20% - Accent6 6 2 2 2 2" xfId="11079"/>
    <cellStyle name="20% - Accent6 6 2 2 3" xfId="10242"/>
    <cellStyle name="20% - Accent6 6 2 3" xfId="2938"/>
    <cellStyle name="20% - Accent6 6 2 3 2" xfId="7989"/>
    <cellStyle name="20% - Accent6 6 2 3 2 2" xfId="14371"/>
    <cellStyle name="20% - Accent6 6 2 3 3" xfId="11531"/>
    <cellStyle name="20% - Accent6 6 2 4" xfId="3302"/>
    <cellStyle name="20% - Accent6 6 2 4 2" xfId="7990"/>
    <cellStyle name="20% - Accent6 6 2 4 2 2" xfId="14372"/>
    <cellStyle name="20% - Accent6 6 2 4 3" xfId="11629"/>
    <cellStyle name="20% - Accent6 6 2 5" xfId="3557"/>
    <cellStyle name="20% - Accent6 6 2 5 2" xfId="7991"/>
    <cellStyle name="20% - Accent6 6 2 5 2 2" xfId="14373"/>
    <cellStyle name="20% - Accent6 6 2 5 3" xfId="11725"/>
    <cellStyle name="20% - Accent6 6 2 6" xfId="3698"/>
    <cellStyle name="20% - Accent6 6 2 6 2" xfId="7992"/>
    <cellStyle name="20% - Accent6 6 2 6 2 2" xfId="14374"/>
    <cellStyle name="20% - Accent6 6 2 6 3" xfId="11770"/>
    <cellStyle name="20% - Accent6 6 2 7" xfId="3924"/>
    <cellStyle name="20% - Accent6 6 2 7 2" xfId="7993"/>
    <cellStyle name="20% - Accent6 6 2 7 2 2" xfId="14375"/>
    <cellStyle name="20% - Accent6 6 2 7 3" xfId="11939"/>
    <cellStyle name="20% - Accent6 6 2 8" xfId="5119"/>
    <cellStyle name="20% - Accent6 6 2 8 2" xfId="7994"/>
    <cellStyle name="20% - Accent6 6 2 8 2 2" xfId="14376"/>
    <cellStyle name="20% - Accent6 6 2 8 3" xfId="12342"/>
    <cellStyle name="20% - Accent6 6 2 9" xfId="5595"/>
    <cellStyle name="20% - Accent6 6 2 9 2" xfId="7995"/>
    <cellStyle name="20% - Accent6 6 2 9 2 2" xfId="14377"/>
    <cellStyle name="20% - Accent6 6 2 9 3" xfId="12551"/>
    <cellStyle name="20% - Accent6 6 3" xfId="979"/>
    <cellStyle name="20% - Accent6 6 3 2" xfId="7996"/>
    <cellStyle name="20% - Accent6 6 3 2 2" xfId="14378"/>
    <cellStyle name="20% - Accent6 6 3 3" xfId="10690"/>
    <cellStyle name="20% - Accent6 6 4" xfId="2111"/>
    <cellStyle name="20% - Accent6 6 4 2" xfId="7997"/>
    <cellStyle name="20% - Accent6 6 4 2 2" xfId="14379"/>
    <cellStyle name="20% - Accent6 6 4 3" xfId="11220"/>
    <cellStyle name="20% - Accent6 6 5" xfId="2535"/>
    <cellStyle name="20% - Accent6 6 5 2" xfId="7998"/>
    <cellStyle name="20% - Accent6 6 5 2 2" xfId="14380"/>
    <cellStyle name="20% - Accent6 6 5 3" xfId="11386"/>
    <cellStyle name="20% - Accent6 6 6" xfId="1831"/>
    <cellStyle name="20% - Accent6 6 6 2" xfId="7999"/>
    <cellStyle name="20% - Accent6 6 6 2 2" xfId="14381"/>
    <cellStyle name="20% - Accent6 6 6 3" xfId="11083"/>
    <cellStyle name="20% - Accent6 6 7" xfId="2806"/>
    <cellStyle name="20% - Accent6 6 7 2" xfId="8000"/>
    <cellStyle name="20% - Accent6 6 7 2 2" xfId="14382"/>
    <cellStyle name="20% - Accent6 6 7 3" xfId="11493"/>
    <cellStyle name="20% - Accent6 6 8" xfId="3787"/>
    <cellStyle name="20% - Accent6 6 8 2" xfId="8001"/>
    <cellStyle name="20% - Accent6 6 8 2 2" xfId="14383"/>
    <cellStyle name="20% - Accent6 6 8 3" xfId="11848"/>
    <cellStyle name="20% - Accent6 6 9" xfId="4305"/>
    <cellStyle name="20% - Accent6 6 9 2" xfId="8002"/>
    <cellStyle name="20% - Accent6 6 9 2 2" xfId="14384"/>
    <cellStyle name="20% - Accent6 6 9 3" xfId="12060"/>
    <cellStyle name="20% - Accent6 6_WAST 1112 040512 WG Submission" xfId="206"/>
    <cellStyle name="20% - Accent6 7" xfId="207"/>
    <cellStyle name="20% - Accent6 7 10" xfId="4703"/>
    <cellStyle name="20% - Accent6 7 10 2" xfId="8004"/>
    <cellStyle name="20% - Accent6 7 10 2 2" xfId="14386"/>
    <cellStyle name="20% - Accent6 7 10 3" xfId="12189"/>
    <cellStyle name="20% - Accent6 7 11" xfId="5543"/>
    <cellStyle name="20% - Accent6 7 11 2" xfId="8005"/>
    <cellStyle name="20% - Accent6 7 11 2 2" xfId="14387"/>
    <cellStyle name="20% - Accent6 7 11 3" xfId="12499"/>
    <cellStyle name="20% - Accent6 7 12" xfId="5897"/>
    <cellStyle name="20% - Accent6 7 12 2" xfId="8006"/>
    <cellStyle name="20% - Accent6 7 12 2 2" xfId="14388"/>
    <cellStyle name="20% - Accent6 7 12 3" xfId="12697"/>
    <cellStyle name="20% - Accent6 7 13" xfId="6391"/>
    <cellStyle name="20% - Accent6 7 13 2" xfId="8007"/>
    <cellStyle name="20% - Accent6 7 13 2 2" xfId="14389"/>
    <cellStyle name="20% - Accent6 7 13 3" xfId="13059"/>
    <cellStyle name="20% - Accent6 7 14" xfId="8003"/>
    <cellStyle name="20% - Accent6 7 14 2" xfId="14385"/>
    <cellStyle name="20% - Accent6 7 15" xfId="9916"/>
    <cellStyle name="20% - Accent6 7 15 2" xfId="16063"/>
    <cellStyle name="20% - Accent6 7 16" xfId="10038"/>
    <cellStyle name="20% - Accent6 7 2" xfId="208"/>
    <cellStyle name="20% - Accent6 7 2 10" xfId="5950"/>
    <cellStyle name="20% - Accent6 7 2 10 2" xfId="8009"/>
    <cellStyle name="20% - Accent6 7 2 10 2 2" xfId="14391"/>
    <cellStyle name="20% - Accent6 7 2 10 3" xfId="12750"/>
    <cellStyle name="20% - Accent6 7 2 11" xfId="6236"/>
    <cellStyle name="20% - Accent6 7 2 11 2" xfId="8010"/>
    <cellStyle name="20% - Accent6 7 2 11 2 2" xfId="14392"/>
    <cellStyle name="20% - Accent6 7 2 11 3" xfId="12937"/>
    <cellStyle name="20% - Accent6 7 2 12" xfId="6844"/>
    <cellStyle name="20% - Accent6 7 2 12 2" xfId="8011"/>
    <cellStyle name="20% - Accent6 7 2 12 2 2" xfId="14393"/>
    <cellStyle name="20% - Accent6 7 2 12 3" xfId="13243"/>
    <cellStyle name="20% - Accent6 7 2 13" xfId="8008"/>
    <cellStyle name="20% - Accent6 7 2 13 2" xfId="14390"/>
    <cellStyle name="20% - Accent6 7 2 14" xfId="10243"/>
    <cellStyle name="20% - Accent6 7 2 2" xfId="1824"/>
    <cellStyle name="20% - Accent6 7 2 2 2" xfId="8012"/>
    <cellStyle name="20% - Accent6 7 2 2 2 2" xfId="14394"/>
    <cellStyle name="20% - Accent6 7 2 2 3" xfId="11080"/>
    <cellStyle name="20% - Accent6 7 2 3" xfId="2939"/>
    <cellStyle name="20% - Accent6 7 2 3 2" xfId="8013"/>
    <cellStyle name="20% - Accent6 7 2 3 2 2" xfId="14395"/>
    <cellStyle name="20% - Accent6 7 2 3 3" xfId="11532"/>
    <cellStyle name="20% - Accent6 7 2 4" xfId="3303"/>
    <cellStyle name="20% - Accent6 7 2 4 2" xfId="8014"/>
    <cellStyle name="20% - Accent6 7 2 4 2 2" xfId="14396"/>
    <cellStyle name="20% - Accent6 7 2 4 3" xfId="11630"/>
    <cellStyle name="20% - Accent6 7 2 5" xfId="3558"/>
    <cellStyle name="20% - Accent6 7 2 5 2" xfId="8015"/>
    <cellStyle name="20% - Accent6 7 2 5 2 2" xfId="14397"/>
    <cellStyle name="20% - Accent6 7 2 5 3" xfId="11726"/>
    <cellStyle name="20% - Accent6 7 2 6" xfId="3699"/>
    <cellStyle name="20% - Accent6 7 2 6 2" xfId="8016"/>
    <cellStyle name="20% - Accent6 7 2 6 2 2" xfId="14398"/>
    <cellStyle name="20% - Accent6 7 2 6 3" xfId="11771"/>
    <cellStyle name="20% - Accent6 7 2 7" xfId="3925"/>
    <cellStyle name="20% - Accent6 7 2 7 2" xfId="8017"/>
    <cellStyle name="20% - Accent6 7 2 7 2 2" xfId="14399"/>
    <cellStyle name="20% - Accent6 7 2 7 3" xfId="11940"/>
    <cellStyle name="20% - Accent6 7 2 8" xfId="5120"/>
    <cellStyle name="20% - Accent6 7 2 8 2" xfId="8018"/>
    <cellStyle name="20% - Accent6 7 2 8 2 2" xfId="14400"/>
    <cellStyle name="20% - Accent6 7 2 8 3" xfId="12343"/>
    <cellStyle name="20% - Accent6 7 2 9" xfId="5596"/>
    <cellStyle name="20% - Accent6 7 2 9 2" xfId="8019"/>
    <cellStyle name="20% - Accent6 7 2 9 2 2" xfId="14401"/>
    <cellStyle name="20% - Accent6 7 2 9 3" xfId="12552"/>
    <cellStyle name="20% - Accent6 7 3" xfId="980"/>
    <cellStyle name="20% - Accent6 7 3 2" xfId="8020"/>
    <cellStyle name="20% - Accent6 7 3 2 2" xfId="14402"/>
    <cellStyle name="20% - Accent6 7 3 3" xfId="10691"/>
    <cellStyle name="20% - Accent6 7 4" xfId="2112"/>
    <cellStyle name="20% - Accent6 7 4 2" xfId="8021"/>
    <cellStyle name="20% - Accent6 7 4 2 2" xfId="14403"/>
    <cellStyle name="20% - Accent6 7 4 3" xfId="11221"/>
    <cellStyle name="20% - Accent6 7 5" xfId="2534"/>
    <cellStyle name="20% - Accent6 7 5 2" xfId="8022"/>
    <cellStyle name="20% - Accent6 7 5 2 2" xfId="14404"/>
    <cellStyle name="20% - Accent6 7 5 3" xfId="11385"/>
    <cellStyle name="20% - Accent6 7 6" xfId="1830"/>
    <cellStyle name="20% - Accent6 7 6 2" xfId="8023"/>
    <cellStyle name="20% - Accent6 7 6 2 2" xfId="14405"/>
    <cellStyle name="20% - Accent6 7 6 3" xfId="11082"/>
    <cellStyle name="20% - Accent6 7 7" xfId="2805"/>
    <cellStyle name="20% - Accent6 7 7 2" xfId="8024"/>
    <cellStyle name="20% - Accent6 7 7 2 2" xfId="14406"/>
    <cellStyle name="20% - Accent6 7 7 3" xfId="11492"/>
    <cellStyle name="20% - Accent6 7 8" xfId="3788"/>
    <cellStyle name="20% - Accent6 7 8 2" xfId="8025"/>
    <cellStyle name="20% - Accent6 7 8 2 2" xfId="14407"/>
    <cellStyle name="20% - Accent6 7 8 3" xfId="11849"/>
    <cellStyle name="20% - Accent6 7 9" xfId="4306"/>
    <cellStyle name="20% - Accent6 7 9 2" xfId="8026"/>
    <cellStyle name="20% - Accent6 7 9 2 2" xfId="14408"/>
    <cellStyle name="20% - Accent6 7 9 3" xfId="12061"/>
    <cellStyle name="20% - Accent6 7_WAST 1112 040512 WG Submission" xfId="209"/>
    <cellStyle name="20% - Accent6 8" xfId="210"/>
    <cellStyle name="20% - Accent6 8 10" xfId="5267"/>
    <cellStyle name="20% - Accent6 8 10 2" xfId="8028"/>
    <cellStyle name="20% - Accent6 8 10 2 2" xfId="14410"/>
    <cellStyle name="20% - Accent6 8 10 3" xfId="12435"/>
    <cellStyle name="20% - Accent6 8 11" xfId="5732"/>
    <cellStyle name="20% - Accent6 8 11 2" xfId="8029"/>
    <cellStyle name="20% - Accent6 8 11 2 2" xfId="14411"/>
    <cellStyle name="20% - Accent6 8 11 3" xfId="12639"/>
    <cellStyle name="20% - Accent6 8 12" xfId="6392"/>
    <cellStyle name="20% - Accent6 8 12 2" xfId="8030"/>
    <cellStyle name="20% - Accent6 8 12 2 2" xfId="14412"/>
    <cellStyle name="20% - Accent6 8 12 3" xfId="13060"/>
    <cellStyle name="20% - Accent6 8 13" xfId="8027"/>
    <cellStyle name="20% - Accent6 8 13 2" xfId="14409"/>
    <cellStyle name="20% - Accent6 8 14" xfId="9917"/>
    <cellStyle name="20% - Accent6 8 14 2" xfId="16064"/>
    <cellStyle name="20% - Accent6 8 15" xfId="10039"/>
    <cellStyle name="20% - Accent6 8 2" xfId="981"/>
    <cellStyle name="20% - Accent6 8 2 2" xfId="3926"/>
    <cellStyle name="20% - Accent6 8 2 2 2" xfId="8032"/>
    <cellStyle name="20% - Accent6 8 2 2 2 2" xfId="14414"/>
    <cellStyle name="20% - Accent6 8 2 2 3" xfId="10692"/>
    <cellStyle name="20% - Accent6 8 2 3" xfId="5121"/>
    <cellStyle name="20% - Accent6 8 2 3 2" xfId="8033"/>
    <cellStyle name="20% - Accent6 8 2 3 2 2" xfId="14415"/>
    <cellStyle name="20% - Accent6 8 2 3 3" xfId="12344"/>
    <cellStyle name="20% - Accent6 8 2 4" xfId="5597"/>
    <cellStyle name="20% - Accent6 8 2 4 2" xfId="8034"/>
    <cellStyle name="20% - Accent6 8 2 4 2 2" xfId="14416"/>
    <cellStyle name="20% - Accent6 8 2 4 3" xfId="12553"/>
    <cellStyle name="20% - Accent6 8 2 5" xfId="5951"/>
    <cellStyle name="20% - Accent6 8 2 5 2" xfId="8035"/>
    <cellStyle name="20% - Accent6 8 2 5 2 2" xfId="14417"/>
    <cellStyle name="20% - Accent6 8 2 5 3" xfId="12751"/>
    <cellStyle name="20% - Accent6 8 2 6" xfId="6237"/>
    <cellStyle name="20% - Accent6 8 2 6 2" xfId="8036"/>
    <cellStyle name="20% - Accent6 8 2 6 2 2" xfId="14418"/>
    <cellStyle name="20% - Accent6 8 2 6 3" xfId="12938"/>
    <cellStyle name="20% - Accent6 8 2 7" xfId="6845"/>
    <cellStyle name="20% - Accent6 8 2 7 2" xfId="8037"/>
    <cellStyle name="20% - Accent6 8 2 7 2 2" xfId="14419"/>
    <cellStyle name="20% - Accent6 8 2 7 3" xfId="13244"/>
    <cellStyle name="20% - Accent6 8 2 8" xfId="8031"/>
    <cellStyle name="20% - Accent6 8 2 8 2" xfId="14413"/>
    <cellStyle name="20% - Accent6 8 2 9" xfId="10244"/>
    <cellStyle name="20% - Accent6 8 3" xfId="2113"/>
    <cellStyle name="20% - Accent6 8 3 2" xfId="8038"/>
    <cellStyle name="20% - Accent6 8 3 2 2" xfId="14420"/>
    <cellStyle name="20% - Accent6 8 3 3" xfId="11222"/>
    <cellStyle name="20% - Accent6 8 4" xfId="1396"/>
    <cellStyle name="20% - Accent6 8 4 2" xfId="8039"/>
    <cellStyle name="20% - Accent6 8 4 2 2" xfId="14421"/>
    <cellStyle name="20% - Accent6 8 4 3" xfId="10964"/>
    <cellStyle name="20% - Accent6 8 5" xfId="682"/>
    <cellStyle name="20% - Accent6 8 5 2" xfId="8040"/>
    <cellStyle name="20% - Accent6 8 5 2 2" xfId="14422"/>
    <cellStyle name="20% - Accent6 8 5 3" xfId="10610"/>
    <cellStyle name="20% - Accent6 8 6" xfId="1879"/>
    <cellStyle name="20% - Accent6 8 6 2" xfId="8041"/>
    <cellStyle name="20% - Accent6 8 6 2 2" xfId="14423"/>
    <cellStyle name="20% - Accent6 8 6 3" xfId="11112"/>
    <cellStyle name="20% - Accent6 8 7" xfId="3789"/>
    <cellStyle name="20% - Accent6 8 7 2" xfId="8042"/>
    <cellStyle name="20% - Accent6 8 7 2 2" xfId="14424"/>
    <cellStyle name="20% - Accent6 8 7 3" xfId="11850"/>
    <cellStyle name="20% - Accent6 8 8" xfId="4307"/>
    <cellStyle name="20% - Accent6 8 8 2" xfId="8043"/>
    <cellStyle name="20% - Accent6 8 8 2 2" xfId="14425"/>
    <cellStyle name="20% - Accent6 8 8 3" xfId="12062"/>
    <cellStyle name="20% - Accent6 8 9" xfId="4701"/>
    <cellStyle name="20% - Accent6 8 9 2" xfId="8044"/>
    <cellStyle name="20% - Accent6 8 9 2 2" xfId="14426"/>
    <cellStyle name="20% - Accent6 8 9 3" xfId="12187"/>
    <cellStyle name="20% - Accent6 9" xfId="211"/>
    <cellStyle name="20% - Accent6 9 10" xfId="5041"/>
    <cellStyle name="20% - Accent6 9 10 2" xfId="8046"/>
    <cellStyle name="20% - Accent6 9 10 2 2" xfId="14428"/>
    <cellStyle name="20% - Accent6 9 10 3" xfId="12284"/>
    <cellStyle name="20% - Accent6 9 11" xfId="5517"/>
    <cellStyle name="20% - Accent6 9 11 2" xfId="8047"/>
    <cellStyle name="20% - Accent6 9 11 2 2" xfId="14429"/>
    <cellStyle name="20% - Accent6 9 11 3" xfId="12491"/>
    <cellStyle name="20% - Accent6 9 12" xfId="6393"/>
    <cellStyle name="20% - Accent6 9 12 2" xfId="8048"/>
    <cellStyle name="20% - Accent6 9 12 2 2" xfId="14430"/>
    <cellStyle name="20% - Accent6 9 12 3" xfId="13061"/>
    <cellStyle name="20% - Accent6 9 13" xfId="8045"/>
    <cellStyle name="20% - Accent6 9 13 2" xfId="14427"/>
    <cellStyle name="20% - Accent6 9 14" xfId="9918"/>
    <cellStyle name="20% - Accent6 9 14 2" xfId="16065"/>
    <cellStyle name="20% - Accent6 9 15" xfId="10040"/>
    <cellStyle name="20% - Accent6 9 2" xfId="982"/>
    <cellStyle name="20% - Accent6 9 2 2" xfId="3927"/>
    <cellStyle name="20% - Accent6 9 2 2 2" xfId="8050"/>
    <cellStyle name="20% - Accent6 9 2 2 2 2" xfId="14432"/>
    <cellStyle name="20% - Accent6 9 2 2 3" xfId="10693"/>
    <cellStyle name="20% - Accent6 9 2 3" xfId="5122"/>
    <cellStyle name="20% - Accent6 9 2 3 2" xfId="8051"/>
    <cellStyle name="20% - Accent6 9 2 3 2 2" xfId="14433"/>
    <cellStyle name="20% - Accent6 9 2 3 3" xfId="12345"/>
    <cellStyle name="20% - Accent6 9 2 4" xfId="5598"/>
    <cellStyle name="20% - Accent6 9 2 4 2" xfId="8052"/>
    <cellStyle name="20% - Accent6 9 2 4 2 2" xfId="14434"/>
    <cellStyle name="20% - Accent6 9 2 4 3" xfId="12554"/>
    <cellStyle name="20% - Accent6 9 2 5" xfId="5952"/>
    <cellStyle name="20% - Accent6 9 2 5 2" xfId="8053"/>
    <cellStyle name="20% - Accent6 9 2 5 2 2" xfId="14435"/>
    <cellStyle name="20% - Accent6 9 2 5 3" xfId="12752"/>
    <cellStyle name="20% - Accent6 9 2 6" xfId="6238"/>
    <cellStyle name="20% - Accent6 9 2 6 2" xfId="8054"/>
    <cellStyle name="20% - Accent6 9 2 6 2 2" xfId="14436"/>
    <cellStyle name="20% - Accent6 9 2 6 3" xfId="12939"/>
    <cellStyle name="20% - Accent6 9 2 7" xfId="6846"/>
    <cellStyle name="20% - Accent6 9 2 7 2" xfId="8055"/>
    <cellStyle name="20% - Accent6 9 2 7 2 2" xfId="14437"/>
    <cellStyle name="20% - Accent6 9 2 7 3" xfId="13245"/>
    <cellStyle name="20% - Accent6 9 2 8" xfId="8049"/>
    <cellStyle name="20% - Accent6 9 2 8 2" xfId="14431"/>
    <cellStyle name="20% - Accent6 9 2 9" xfId="10245"/>
    <cellStyle name="20% - Accent6 9 3" xfId="2114"/>
    <cellStyle name="20% - Accent6 9 3 2" xfId="8056"/>
    <cellStyle name="20% - Accent6 9 3 2 2" xfId="14438"/>
    <cellStyle name="20% - Accent6 9 3 3" xfId="11223"/>
    <cellStyle name="20% - Accent6 9 4" xfId="2533"/>
    <cellStyle name="20% - Accent6 9 4 2" xfId="8057"/>
    <cellStyle name="20% - Accent6 9 4 2 2" xfId="14439"/>
    <cellStyle name="20% - Accent6 9 4 3" xfId="11384"/>
    <cellStyle name="20% - Accent6 9 5" xfId="1829"/>
    <cellStyle name="20% - Accent6 9 5 2" xfId="8058"/>
    <cellStyle name="20% - Accent6 9 5 2 2" xfId="14440"/>
    <cellStyle name="20% - Accent6 9 5 3" xfId="11081"/>
    <cellStyle name="20% - Accent6 9 6" xfId="2804"/>
    <cellStyle name="20% - Accent6 9 6 2" xfId="8059"/>
    <cellStyle name="20% - Accent6 9 6 2 2" xfId="14441"/>
    <cellStyle name="20% - Accent6 9 6 3" xfId="11491"/>
    <cellStyle name="20% - Accent6 9 7" xfId="3790"/>
    <cellStyle name="20% - Accent6 9 7 2" xfId="8060"/>
    <cellStyle name="20% - Accent6 9 7 2 2" xfId="14442"/>
    <cellStyle name="20% - Accent6 9 7 3" xfId="11851"/>
    <cellStyle name="20% - Accent6 9 8" xfId="4308"/>
    <cellStyle name="20% - Accent6 9 8 2" xfId="8061"/>
    <cellStyle name="20% - Accent6 9 8 2 2" xfId="14443"/>
    <cellStyle name="20% - Accent6 9 8 3" xfId="12063"/>
    <cellStyle name="20% - Accent6 9 9" xfId="4688"/>
    <cellStyle name="20% - Accent6 9 9 2" xfId="8062"/>
    <cellStyle name="20% - Accent6 9 9 2 2" xfId="14444"/>
    <cellStyle name="20% - Accent6 9 9 3" xfId="12184"/>
    <cellStyle name="40% - Accent1 10" xfId="212"/>
    <cellStyle name="40% - Accent1 10 10" xfId="5252"/>
    <cellStyle name="40% - Accent1 10 10 2" xfId="8064"/>
    <cellStyle name="40% - Accent1 10 10 2 2" xfId="14446"/>
    <cellStyle name="40% - Accent1 10 10 3" xfId="12432"/>
    <cellStyle name="40% - Accent1 10 11" xfId="5717"/>
    <cellStyle name="40% - Accent1 10 11 2" xfId="8065"/>
    <cellStyle name="40% - Accent1 10 11 2 2" xfId="14447"/>
    <cellStyle name="40% - Accent1 10 11 3" xfId="12636"/>
    <cellStyle name="40% - Accent1 10 12" xfId="6395"/>
    <cellStyle name="40% - Accent1 10 12 2" xfId="8066"/>
    <cellStyle name="40% - Accent1 10 12 2 2" xfId="14448"/>
    <cellStyle name="40% - Accent1 10 12 3" xfId="13062"/>
    <cellStyle name="40% - Accent1 10 13" xfId="8063"/>
    <cellStyle name="40% - Accent1 10 13 2" xfId="14445"/>
    <cellStyle name="40% - Accent1 10 14" xfId="9919"/>
    <cellStyle name="40% - Accent1 10 14 2" xfId="16066"/>
    <cellStyle name="40% - Accent1 10 15" xfId="10041"/>
    <cellStyle name="40% - Accent1 10 2" xfId="984"/>
    <cellStyle name="40% - Accent1 10 2 2" xfId="3928"/>
    <cellStyle name="40% - Accent1 10 2 2 2" xfId="8068"/>
    <cellStyle name="40% - Accent1 10 2 2 2 2" xfId="14450"/>
    <cellStyle name="40% - Accent1 10 2 2 3" xfId="10695"/>
    <cellStyle name="40% - Accent1 10 2 3" xfId="5123"/>
    <cellStyle name="40% - Accent1 10 2 3 2" xfId="8069"/>
    <cellStyle name="40% - Accent1 10 2 3 2 2" xfId="14451"/>
    <cellStyle name="40% - Accent1 10 2 3 3" xfId="12346"/>
    <cellStyle name="40% - Accent1 10 2 4" xfId="5599"/>
    <cellStyle name="40% - Accent1 10 2 4 2" xfId="8070"/>
    <cellStyle name="40% - Accent1 10 2 4 2 2" xfId="14452"/>
    <cellStyle name="40% - Accent1 10 2 4 3" xfId="12555"/>
    <cellStyle name="40% - Accent1 10 2 5" xfId="5953"/>
    <cellStyle name="40% - Accent1 10 2 5 2" xfId="8071"/>
    <cellStyle name="40% - Accent1 10 2 5 2 2" xfId="14453"/>
    <cellStyle name="40% - Accent1 10 2 5 3" xfId="12753"/>
    <cellStyle name="40% - Accent1 10 2 6" xfId="6239"/>
    <cellStyle name="40% - Accent1 10 2 6 2" xfId="8072"/>
    <cellStyle name="40% - Accent1 10 2 6 2 2" xfId="14454"/>
    <cellStyle name="40% - Accent1 10 2 6 3" xfId="12940"/>
    <cellStyle name="40% - Accent1 10 2 7" xfId="6847"/>
    <cellStyle name="40% - Accent1 10 2 7 2" xfId="8073"/>
    <cellStyle name="40% - Accent1 10 2 7 2 2" xfId="14455"/>
    <cellStyle name="40% - Accent1 10 2 7 3" xfId="13246"/>
    <cellStyle name="40% - Accent1 10 2 8" xfId="8067"/>
    <cellStyle name="40% - Accent1 10 2 8 2" xfId="14449"/>
    <cellStyle name="40% - Accent1 10 2 9" xfId="10246"/>
    <cellStyle name="40% - Accent1 10 3" xfId="2116"/>
    <cellStyle name="40% - Accent1 10 3 2" xfId="8074"/>
    <cellStyle name="40% - Accent1 10 3 2 2" xfId="14456"/>
    <cellStyle name="40% - Accent1 10 3 3" xfId="11224"/>
    <cellStyle name="40% - Accent1 10 4" xfId="3005"/>
    <cellStyle name="40% - Accent1 10 4 2" xfId="8075"/>
    <cellStyle name="40% - Accent1 10 4 2 2" xfId="14457"/>
    <cellStyle name="40% - Accent1 10 4 3" xfId="11558"/>
    <cellStyle name="40% - Accent1 10 5" xfId="3364"/>
    <cellStyle name="40% - Accent1 10 5 2" xfId="8076"/>
    <cellStyle name="40% - Accent1 10 5 2 2" xfId="14458"/>
    <cellStyle name="40% - Accent1 10 5 3" xfId="11655"/>
    <cellStyle name="40% - Accent1 10 6" xfId="3610"/>
    <cellStyle name="40% - Accent1 10 6 2" xfId="8077"/>
    <cellStyle name="40% - Accent1 10 6 2 2" xfId="14459"/>
    <cellStyle name="40% - Accent1 10 6 3" xfId="11751"/>
    <cellStyle name="40% - Accent1 10 7" xfId="3791"/>
    <cellStyle name="40% - Accent1 10 7 2" xfId="8078"/>
    <cellStyle name="40% - Accent1 10 7 2 2" xfId="14460"/>
    <cellStyle name="40% - Accent1 10 7 3" xfId="11852"/>
    <cellStyle name="40% - Accent1 10 8" xfId="4310"/>
    <cellStyle name="40% - Accent1 10 8 2" xfId="8079"/>
    <cellStyle name="40% - Accent1 10 8 2 2" xfId="14461"/>
    <cellStyle name="40% - Accent1 10 8 3" xfId="12064"/>
    <cellStyle name="40% - Accent1 10 9" xfId="4690"/>
    <cellStyle name="40% - Accent1 10 9 2" xfId="8080"/>
    <cellStyle name="40% - Accent1 10 9 2 2" xfId="14462"/>
    <cellStyle name="40% - Accent1 10 9 3" xfId="12186"/>
    <cellStyle name="40% - Accent1 11" xfId="213"/>
    <cellStyle name="40% - Accent1 11 10" xfId="5255"/>
    <cellStyle name="40% - Accent1 11 10 2" xfId="8082"/>
    <cellStyle name="40% - Accent1 11 10 2 2" xfId="14464"/>
    <cellStyle name="40% - Accent1 11 10 3" xfId="12434"/>
    <cellStyle name="40% - Accent1 11 11" xfId="5720"/>
    <cellStyle name="40% - Accent1 11 11 2" xfId="8083"/>
    <cellStyle name="40% - Accent1 11 11 2 2" xfId="14465"/>
    <cellStyle name="40% - Accent1 11 11 3" xfId="12638"/>
    <cellStyle name="40% - Accent1 11 12" xfId="6396"/>
    <cellStyle name="40% - Accent1 11 12 2" xfId="8084"/>
    <cellStyle name="40% - Accent1 11 12 2 2" xfId="14466"/>
    <cellStyle name="40% - Accent1 11 12 3" xfId="13063"/>
    <cellStyle name="40% - Accent1 11 13" xfId="8081"/>
    <cellStyle name="40% - Accent1 11 13 2" xfId="14463"/>
    <cellStyle name="40% - Accent1 11 14" xfId="9920"/>
    <cellStyle name="40% - Accent1 11 14 2" xfId="16067"/>
    <cellStyle name="40% - Accent1 11 15" xfId="10042"/>
    <cellStyle name="40% - Accent1 11 2" xfId="985"/>
    <cellStyle name="40% - Accent1 11 2 2" xfId="3929"/>
    <cellStyle name="40% - Accent1 11 2 2 2" xfId="8086"/>
    <cellStyle name="40% - Accent1 11 2 2 2 2" xfId="14468"/>
    <cellStyle name="40% - Accent1 11 2 2 3" xfId="10696"/>
    <cellStyle name="40% - Accent1 11 2 3" xfId="5124"/>
    <cellStyle name="40% - Accent1 11 2 3 2" xfId="8087"/>
    <cellStyle name="40% - Accent1 11 2 3 2 2" xfId="14469"/>
    <cellStyle name="40% - Accent1 11 2 3 3" xfId="12347"/>
    <cellStyle name="40% - Accent1 11 2 4" xfId="5600"/>
    <cellStyle name="40% - Accent1 11 2 4 2" xfId="8088"/>
    <cellStyle name="40% - Accent1 11 2 4 2 2" xfId="14470"/>
    <cellStyle name="40% - Accent1 11 2 4 3" xfId="12556"/>
    <cellStyle name="40% - Accent1 11 2 5" xfId="5954"/>
    <cellStyle name="40% - Accent1 11 2 5 2" xfId="8089"/>
    <cellStyle name="40% - Accent1 11 2 5 2 2" xfId="14471"/>
    <cellStyle name="40% - Accent1 11 2 5 3" xfId="12754"/>
    <cellStyle name="40% - Accent1 11 2 6" xfId="6240"/>
    <cellStyle name="40% - Accent1 11 2 6 2" xfId="8090"/>
    <cellStyle name="40% - Accent1 11 2 6 2 2" xfId="14472"/>
    <cellStyle name="40% - Accent1 11 2 6 3" xfId="12941"/>
    <cellStyle name="40% - Accent1 11 2 7" xfId="6848"/>
    <cellStyle name="40% - Accent1 11 2 7 2" xfId="8091"/>
    <cellStyle name="40% - Accent1 11 2 7 2 2" xfId="14473"/>
    <cellStyle name="40% - Accent1 11 2 7 3" xfId="13247"/>
    <cellStyle name="40% - Accent1 11 2 8" xfId="8085"/>
    <cellStyle name="40% - Accent1 11 2 8 2" xfId="14467"/>
    <cellStyle name="40% - Accent1 11 2 9" xfId="10247"/>
    <cellStyle name="40% - Accent1 11 3" xfId="2117"/>
    <cellStyle name="40% - Accent1 11 3 2" xfId="8092"/>
    <cellStyle name="40% - Accent1 11 3 2 2" xfId="14474"/>
    <cellStyle name="40% - Accent1 11 3 3" xfId="11225"/>
    <cellStyle name="40% - Accent1 11 4" xfId="2887"/>
    <cellStyle name="40% - Accent1 11 4 2" xfId="8093"/>
    <cellStyle name="40% - Accent1 11 4 2 2" xfId="14475"/>
    <cellStyle name="40% - Accent1 11 4 3" xfId="11512"/>
    <cellStyle name="40% - Accent1 11 5" xfId="3252"/>
    <cellStyle name="40% - Accent1 11 5 2" xfId="8094"/>
    <cellStyle name="40% - Accent1 11 5 2 2" xfId="14476"/>
    <cellStyle name="40% - Accent1 11 5 3" xfId="11610"/>
    <cellStyle name="40% - Accent1 11 6" xfId="3514"/>
    <cellStyle name="40% - Accent1 11 6 2" xfId="8095"/>
    <cellStyle name="40% - Accent1 11 6 2 2" xfId="14477"/>
    <cellStyle name="40% - Accent1 11 6 3" xfId="11706"/>
    <cellStyle name="40% - Accent1 11 7" xfId="3792"/>
    <cellStyle name="40% - Accent1 11 7 2" xfId="8096"/>
    <cellStyle name="40% - Accent1 11 7 2 2" xfId="14478"/>
    <cellStyle name="40% - Accent1 11 7 3" xfId="11853"/>
    <cellStyle name="40% - Accent1 11 8" xfId="4311"/>
    <cellStyle name="40% - Accent1 11 8 2" xfId="8097"/>
    <cellStyle name="40% - Accent1 11 8 2 2" xfId="14479"/>
    <cellStyle name="40% - Accent1 11 8 3" xfId="12065"/>
    <cellStyle name="40% - Accent1 11 9" xfId="4689"/>
    <cellStyle name="40% - Accent1 11 9 2" xfId="8098"/>
    <cellStyle name="40% - Accent1 11 9 2 2" xfId="14480"/>
    <cellStyle name="40% - Accent1 11 9 3" xfId="12185"/>
    <cellStyle name="40% - Accent1 12" xfId="214"/>
    <cellStyle name="40% - Accent1 12 10" xfId="5254"/>
    <cellStyle name="40% - Accent1 12 10 2" xfId="8100"/>
    <cellStyle name="40% - Accent1 12 10 2 2" xfId="14482"/>
    <cellStyle name="40% - Accent1 12 10 3" xfId="12433"/>
    <cellStyle name="40% - Accent1 12 11" xfId="5719"/>
    <cellStyle name="40% - Accent1 12 11 2" xfId="8101"/>
    <cellStyle name="40% - Accent1 12 11 2 2" xfId="14483"/>
    <cellStyle name="40% - Accent1 12 11 3" xfId="12637"/>
    <cellStyle name="40% - Accent1 12 12" xfId="6397"/>
    <cellStyle name="40% - Accent1 12 12 2" xfId="8102"/>
    <cellStyle name="40% - Accent1 12 12 2 2" xfId="14484"/>
    <cellStyle name="40% - Accent1 12 12 3" xfId="13064"/>
    <cellStyle name="40% - Accent1 12 13" xfId="8099"/>
    <cellStyle name="40% - Accent1 12 13 2" xfId="14481"/>
    <cellStyle name="40% - Accent1 12 14" xfId="9921"/>
    <cellStyle name="40% - Accent1 12 14 2" xfId="16068"/>
    <cellStyle name="40% - Accent1 12 15" xfId="10043"/>
    <cellStyle name="40% - Accent1 12 2" xfId="986"/>
    <cellStyle name="40% - Accent1 12 2 2" xfId="3930"/>
    <cellStyle name="40% - Accent1 12 2 2 2" xfId="8104"/>
    <cellStyle name="40% - Accent1 12 2 2 2 2" xfId="14486"/>
    <cellStyle name="40% - Accent1 12 2 2 3" xfId="10697"/>
    <cellStyle name="40% - Accent1 12 2 3" xfId="5125"/>
    <cellStyle name="40% - Accent1 12 2 3 2" xfId="8105"/>
    <cellStyle name="40% - Accent1 12 2 3 2 2" xfId="14487"/>
    <cellStyle name="40% - Accent1 12 2 3 3" xfId="12348"/>
    <cellStyle name="40% - Accent1 12 2 4" xfId="5601"/>
    <cellStyle name="40% - Accent1 12 2 4 2" xfId="8106"/>
    <cellStyle name="40% - Accent1 12 2 4 2 2" xfId="14488"/>
    <cellStyle name="40% - Accent1 12 2 4 3" xfId="12557"/>
    <cellStyle name="40% - Accent1 12 2 5" xfId="5955"/>
    <cellStyle name="40% - Accent1 12 2 5 2" xfId="8107"/>
    <cellStyle name="40% - Accent1 12 2 5 2 2" xfId="14489"/>
    <cellStyle name="40% - Accent1 12 2 5 3" xfId="12755"/>
    <cellStyle name="40% - Accent1 12 2 6" xfId="6241"/>
    <cellStyle name="40% - Accent1 12 2 6 2" xfId="8108"/>
    <cellStyle name="40% - Accent1 12 2 6 2 2" xfId="14490"/>
    <cellStyle name="40% - Accent1 12 2 6 3" xfId="12942"/>
    <cellStyle name="40% - Accent1 12 2 7" xfId="6849"/>
    <cellStyle name="40% - Accent1 12 2 7 2" xfId="8109"/>
    <cellStyle name="40% - Accent1 12 2 7 2 2" xfId="14491"/>
    <cellStyle name="40% - Accent1 12 2 7 3" xfId="13248"/>
    <cellStyle name="40% - Accent1 12 2 8" xfId="8103"/>
    <cellStyle name="40% - Accent1 12 2 8 2" xfId="14485"/>
    <cellStyle name="40% - Accent1 12 2 9" xfId="10248"/>
    <cellStyle name="40% - Accent1 12 3" xfId="2118"/>
    <cellStyle name="40% - Accent1 12 3 2" xfId="8110"/>
    <cellStyle name="40% - Accent1 12 3 2 2" xfId="14492"/>
    <cellStyle name="40% - Accent1 12 3 3" xfId="11226"/>
    <cellStyle name="40% - Accent1 12 4" xfId="2528"/>
    <cellStyle name="40% - Accent1 12 4 2" xfId="8111"/>
    <cellStyle name="40% - Accent1 12 4 2 2" xfId="14493"/>
    <cellStyle name="40% - Accent1 12 4 3" xfId="11383"/>
    <cellStyle name="40% - Accent1 12 5" xfId="1819"/>
    <cellStyle name="40% - Accent1 12 5 2" xfId="8112"/>
    <cellStyle name="40% - Accent1 12 5 2 2" xfId="14494"/>
    <cellStyle name="40% - Accent1 12 5 3" xfId="11076"/>
    <cellStyle name="40% - Accent1 12 6" xfId="2797"/>
    <cellStyle name="40% - Accent1 12 6 2" xfId="8113"/>
    <cellStyle name="40% - Accent1 12 6 2 2" xfId="14495"/>
    <cellStyle name="40% - Accent1 12 6 3" xfId="11490"/>
    <cellStyle name="40% - Accent1 12 7" xfId="3793"/>
    <cellStyle name="40% - Accent1 12 7 2" xfId="8114"/>
    <cellStyle name="40% - Accent1 12 7 2 2" xfId="14496"/>
    <cellStyle name="40% - Accent1 12 7 3" xfId="11854"/>
    <cellStyle name="40% - Accent1 12 8" xfId="4312"/>
    <cellStyle name="40% - Accent1 12 8 2" xfId="8115"/>
    <cellStyle name="40% - Accent1 12 8 2 2" xfId="14497"/>
    <cellStyle name="40% - Accent1 12 8 3" xfId="12066"/>
    <cellStyle name="40% - Accent1 12 9" xfId="4687"/>
    <cellStyle name="40% - Accent1 12 9 2" xfId="8116"/>
    <cellStyle name="40% - Accent1 12 9 2 2" xfId="14498"/>
    <cellStyle name="40% - Accent1 12 9 3" xfId="12183"/>
    <cellStyle name="40% - Accent1 13" xfId="215"/>
    <cellStyle name="40% - Accent1 13 10" xfId="5730"/>
    <cellStyle name="40% - Accent1 13 11" xfId="6394"/>
    <cellStyle name="40% - Accent1 13 12" xfId="8117"/>
    <cellStyle name="40% - Accent1 13 12 2" xfId="14499"/>
    <cellStyle name="40% - Accent1 13 2" xfId="983"/>
    <cellStyle name="40% - Accent1 13 2 2" xfId="10694"/>
    <cellStyle name="40% - Accent1 13 2 3" xfId="10249"/>
    <cellStyle name="40% - Accent1 13 3" xfId="2115"/>
    <cellStyle name="40% - Accent1 13 4" xfId="2532"/>
    <cellStyle name="40% - Accent1 13 5" xfId="1828"/>
    <cellStyle name="40% - Accent1 13 6" xfId="2802"/>
    <cellStyle name="40% - Accent1 13 7" xfId="4309"/>
    <cellStyle name="40% - Accent1 13 8" xfId="4691"/>
    <cellStyle name="40% - Accent1 13 9" xfId="5265"/>
    <cellStyle name="40% - Accent1 14" xfId="216"/>
    <cellStyle name="40% - Accent1 14 2" xfId="8118"/>
    <cellStyle name="40% - Accent1 14 2 2" xfId="14500"/>
    <cellStyle name="40% - Accent1 14 3" xfId="10250"/>
    <cellStyle name="40% - Accent1 15" xfId="217"/>
    <cellStyle name="40% - Accent1 15 2" xfId="8119"/>
    <cellStyle name="40% - Accent1 15 2 2" xfId="14501"/>
    <cellStyle name="40% - Accent1 15 3" xfId="10251"/>
    <cellStyle name="40% - Accent1 2" xfId="218"/>
    <cellStyle name="40% - Accent1 2 10" xfId="3229"/>
    <cellStyle name="40% - Accent1 2 11" xfId="4313"/>
    <cellStyle name="40% - Accent1 2 12" xfId="4677"/>
    <cellStyle name="40% - Accent1 2 13" xfId="5253"/>
    <cellStyle name="40% - Accent1 2 14" xfId="5718"/>
    <cellStyle name="40% - Accent1 2 15" xfId="6398"/>
    <cellStyle name="40% - Accent1 2 16" xfId="8120"/>
    <cellStyle name="40% - Accent1 2 16 2" xfId="14502"/>
    <cellStyle name="40% - Accent1 2 2" xfId="219"/>
    <cellStyle name="40% - Accent1 2 2 10" xfId="5251"/>
    <cellStyle name="40% - Accent1 2 2 10 2" xfId="8122"/>
    <cellStyle name="40% - Accent1 2 2 10 2 2" xfId="14504"/>
    <cellStyle name="40% - Accent1 2 2 10 3" xfId="12431"/>
    <cellStyle name="40% - Accent1 2 2 11" xfId="5716"/>
    <cellStyle name="40% - Accent1 2 2 11 2" xfId="8123"/>
    <cellStyle name="40% - Accent1 2 2 11 2 2" xfId="14505"/>
    <cellStyle name="40% - Accent1 2 2 11 3" xfId="12635"/>
    <cellStyle name="40% - Accent1 2 2 12" xfId="6399"/>
    <cellStyle name="40% - Accent1 2 2 12 2" xfId="8124"/>
    <cellStyle name="40% - Accent1 2 2 12 2 2" xfId="14506"/>
    <cellStyle name="40% - Accent1 2 2 12 3" xfId="13065"/>
    <cellStyle name="40% - Accent1 2 2 13" xfId="8121"/>
    <cellStyle name="40% - Accent1 2 2 13 2" xfId="14503"/>
    <cellStyle name="40% - Accent1 2 2 14" xfId="9922"/>
    <cellStyle name="40% - Accent1 2 2 14 2" xfId="16069"/>
    <cellStyle name="40% - Accent1 2 2 15" xfId="10044"/>
    <cellStyle name="40% - Accent1 2 2 2" xfId="988"/>
    <cellStyle name="40% - Accent1 2 2 2 2" xfId="3931"/>
    <cellStyle name="40% - Accent1 2 2 2 2 2" xfId="8126"/>
    <cellStyle name="40% - Accent1 2 2 2 2 2 2" xfId="14508"/>
    <cellStyle name="40% - Accent1 2 2 2 2 3" xfId="10698"/>
    <cellStyle name="40% - Accent1 2 2 2 3" xfId="5126"/>
    <cellStyle name="40% - Accent1 2 2 2 3 2" xfId="8127"/>
    <cellStyle name="40% - Accent1 2 2 2 3 2 2" xfId="14509"/>
    <cellStyle name="40% - Accent1 2 2 2 3 3" xfId="12349"/>
    <cellStyle name="40% - Accent1 2 2 2 4" xfId="5602"/>
    <cellStyle name="40% - Accent1 2 2 2 4 2" xfId="8128"/>
    <cellStyle name="40% - Accent1 2 2 2 4 2 2" xfId="14510"/>
    <cellStyle name="40% - Accent1 2 2 2 4 3" xfId="12558"/>
    <cellStyle name="40% - Accent1 2 2 2 5" xfId="5956"/>
    <cellStyle name="40% - Accent1 2 2 2 5 2" xfId="8129"/>
    <cellStyle name="40% - Accent1 2 2 2 5 2 2" xfId="14511"/>
    <cellStyle name="40% - Accent1 2 2 2 5 3" xfId="12756"/>
    <cellStyle name="40% - Accent1 2 2 2 6" xfId="6242"/>
    <cellStyle name="40% - Accent1 2 2 2 6 2" xfId="8130"/>
    <cellStyle name="40% - Accent1 2 2 2 6 2 2" xfId="14512"/>
    <cellStyle name="40% - Accent1 2 2 2 6 3" xfId="12943"/>
    <cellStyle name="40% - Accent1 2 2 2 7" xfId="6850"/>
    <cellStyle name="40% - Accent1 2 2 2 7 2" xfId="8131"/>
    <cellStyle name="40% - Accent1 2 2 2 7 2 2" xfId="14513"/>
    <cellStyle name="40% - Accent1 2 2 2 7 3" xfId="13249"/>
    <cellStyle name="40% - Accent1 2 2 2 8" xfId="8125"/>
    <cellStyle name="40% - Accent1 2 2 2 8 2" xfId="14507"/>
    <cellStyle name="40% - Accent1 2 2 2 9" xfId="10253"/>
    <cellStyle name="40% - Accent1 2 2 3" xfId="2120"/>
    <cellStyle name="40% - Accent1 2 2 3 2" xfId="8132"/>
    <cellStyle name="40% - Accent1 2 2 3 2 2" xfId="14514"/>
    <cellStyle name="40% - Accent1 2 2 3 3" xfId="11227"/>
    <cellStyle name="40% - Accent1 2 2 4" xfId="2526"/>
    <cellStyle name="40% - Accent1 2 2 4 2" xfId="8133"/>
    <cellStyle name="40% - Accent1 2 2 4 2 2" xfId="14515"/>
    <cellStyle name="40% - Accent1 2 2 4 3" xfId="11381"/>
    <cellStyle name="40% - Accent1 2 2 5" xfId="1817"/>
    <cellStyle name="40% - Accent1 2 2 5 2" xfId="8134"/>
    <cellStyle name="40% - Accent1 2 2 5 2 2" xfId="14516"/>
    <cellStyle name="40% - Accent1 2 2 5 3" xfId="11075"/>
    <cellStyle name="40% - Accent1 2 2 6" xfId="2795"/>
    <cellStyle name="40% - Accent1 2 2 6 2" xfId="8135"/>
    <cellStyle name="40% - Accent1 2 2 6 2 2" xfId="14517"/>
    <cellStyle name="40% - Accent1 2 2 6 3" xfId="11489"/>
    <cellStyle name="40% - Accent1 2 2 7" xfId="3794"/>
    <cellStyle name="40% - Accent1 2 2 7 2" xfId="8136"/>
    <cellStyle name="40% - Accent1 2 2 7 2 2" xfId="14518"/>
    <cellStyle name="40% - Accent1 2 2 7 3" xfId="11855"/>
    <cellStyle name="40% - Accent1 2 2 8" xfId="4314"/>
    <cellStyle name="40% - Accent1 2 2 8 2" xfId="8137"/>
    <cellStyle name="40% - Accent1 2 2 8 2 2" xfId="14519"/>
    <cellStyle name="40% - Accent1 2 2 8 3" xfId="12067"/>
    <cellStyle name="40% - Accent1 2 2 9" xfId="4676"/>
    <cellStyle name="40% - Accent1 2 2 9 2" xfId="8138"/>
    <cellStyle name="40% - Accent1 2 2 9 2 2" xfId="14520"/>
    <cellStyle name="40% - Accent1 2 2 9 3" xfId="12182"/>
    <cellStyle name="40% - Accent1 2 3" xfId="220"/>
    <cellStyle name="40% - Accent1 2 3 2" xfId="8139"/>
    <cellStyle name="40% - Accent1 2 3 2 2" xfId="14521"/>
    <cellStyle name="40% - Accent1 2 3 3" xfId="10252"/>
    <cellStyle name="40% - Accent1 2 4" xfId="221"/>
    <cellStyle name="40% - Accent1 2 4 2" xfId="8140"/>
    <cellStyle name="40% - Accent1 2 4 2 2" xfId="14522"/>
    <cellStyle name="40% - Accent1 2 4 3" xfId="10254"/>
    <cellStyle name="40% - Accent1 2 5" xfId="222"/>
    <cellStyle name="40% - Accent1 2 5 2" xfId="8141"/>
    <cellStyle name="40% - Accent1 2 5 2 2" xfId="14523"/>
    <cellStyle name="40% - Accent1 2 5 3" xfId="10255"/>
    <cellStyle name="40% - Accent1 2 6" xfId="987"/>
    <cellStyle name="40% - Accent1 2 7" xfId="2119"/>
    <cellStyle name="40% - Accent1 2 8" xfId="693"/>
    <cellStyle name="40% - Accent1 2 9" xfId="2861"/>
    <cellStyle name="40% - Accent1 2_WAST 1112 040512 WG Submission" xfId="223"/>
    <cellStyle name="40% - Accent1 3" xfId="224"/>
    <cellStyle name="40% - Accent1 3 10" xfId="5238"/>
    <cellStyle name="40% - Accent1 3 11" xfId="5703"/>
    <cellStyle name="40% - Accent1 3 12" xfId="6400"/>
    <cellStyle name="40% - Accent1 3 2" xfId="225"/>
    <cellStyle name="40% - Accent1 3 2 10" xfId="5241"/>
    <cellStyle name="40% - Accent1 3 2 10 2" xfId="8143"/>
    <cellStyle name="40% - Accent1 3 2 10 2 2" xfId="14525"/>
    <cellStyle name="40% - Accent1 3 2 10 3" xfId="12430"/>
    <cellStyle name="40% - Accent1 3 2 11" xfId="5706"/>
    <cellStyle name="40% - Accent1 3 2 11 2" xfId="8144"/>
    <cellStyle name="40% - Accent1 3 2 11 2 2" xfId="14526"/>
    <cellStyle name="40% - Accent1 3 2 11 3" xfId="12634"/>
    <cellStyle name="40% - Accent1 3 2 12" xfId="6401"/>
    <cellStyle name="40% - Accent1 3 2 12 2" xfId="8145"/>
    <cellStyle name="40% - Accent1 3 2 12 2 2" xfId="14527"/>
    <cellStyle name="40% - Accent1 3 2 12 3" xfId="13066"/>
    <cellStyle name="40% - Accent1 3 2 13" xfId="8142"/>
    <cellStyle name="40% - Accent1 3 2 13 2" xfId="14524"/>
    <cellStyle name="40% - Accent1 3 2 14" xfId="9923"/>
    <cellStyle name="40% - Accent1 3 2 14 2" xfId="16070"/>
    <cellStyle name="40% - Accent1 3 2 15" xfId="10045"/>
    <cellStyle name="40% - Accent1 3 2 2" xfId="990"/>
    <cellStyle name="40% - Accent1 3 2 2 2" xfId="3932"/>
    <cellStyle name="40% - Accent1 3 2 2 2 2" xfId="8147"/>
    <cellStyle name="40% - Accent1 3 2 2 2 2 2" xfId="14529"/>
    <cellStyle name="40% - Accent1 3 2 2 2 3" xfId="10700"/>
    <cellStyle name="40% - Accent1 3 2 2 3" xfId="5127"/>
    <cellStyle name="40% - Accent1 3 2 2 3 2" xfId="8148"/>
    <cellStyle name="40% - Accent1 3 2 2 3 2 2" xfId="14530"/>
    <cellStyle name="40% - Accent1 3 2 2 3 3" xfId="12350"/>
    <cellStyle name="40% - Accent1 3 2 2 4" xfId="5603"/>
    <cellStyle name="40% - Accent1 3 2 2 4 2" xfId="8149"/>
    <cellStyle name="40% - Accent1 3 2 2 4 2 2" xfId="14531"/>
    <cellStyle name="40% - Accent1 3 2 2 4 3" xfId="12559"/>
    <cellStyle name="40% - Accent1 3 2 2 5" xfId="5957"/>
    <cellStyle name="40% - Accent1 3 2 2 5 2" xfId="8150"/>
    <cellStyle name="40% - Accent1 3 2 2 5 2 2" xfId="14532"/>
    <cellStyle name="40% - Accent1 3 2 2 5 3" xfId="12757"/>
    <cellStyle name="40% - Accent1 3 2 2 6" xfId="6243"/>
    <cellStyle name="40% - Accent1 3 2 2 6 2" xfId="8151"/>
    <cellStyle name="40% - Accent1 3 2 2 6 2 2" xfId="14533"/>
    <cellStyle name="40% - Accent1 3 2 2 6 3" xfId="12944"/>
    <cellStyle name="40% - Accent1 3 2 2 7" xfId="6851"/>
    <cellStyle name="40% - Accent1 3 2 2 7 2" xfId="8152"/>
    <cellStyle name="40% - Accent1 3 2 2 7 2 2" xfId="14534"/>
    <cellStyle name="40% - Accent1 3 2 2 7 3" xfId="13250"/>
    <cellStyle name="40% - Accent1 3 2 2 8" xfId="8146"/>
    <cellStyle name="40% - Accent1 3 2 2 8 2" xfId="14528"/>
    <cellStyle name="40% - Accent1 3 2 2 9" xfId="10257"/>
    <cellStyle name="40% - Accent1 3 2 3" xfId="2122"/>
    <cellStyle name="40% - Accent1 3 2 3 2" xfId="8153"/>
    <cellStyle name="40% - Accent1 3 2 3 2 2" xfId="14535"/>
    <cellStyle name="40% - Accent1 3 2 3 3" xfId="11228"/>
    <cellStyle name="40% - Accent1 3 2 4" xfId="2516"/>
    <cellStyle name="40% - Accent1 3 2 4 2" xfId="8154"/>
    <cellStyle name="40% - Accent1 3 2 4 2 2" xfId="14536"/>
    <cellStyle name="40% - Accent1 3 2 4 3" xfId="11378"/>
    <cellStyle name="40% - Accent1 3 2 5" xfId="1798"/>
    <cellStyle name="40% - Accent1 3 2 5 2" xfId="8155"/>
    <cellStyle name="40% - Accent1 3 2 5 2 2" xfId="14537"/>
    <cellStyle name="40% - Accent1 3 2 5 3" xfId="11066"/>
    <cellStyle name="40% - Accent1 3 2 6" xfId="1868"/>
    <cellStyle name="40% - Accent1 3 2 6 2" xfId="8156"/>
    <cellStyle name="40% - Accent1 3 2 6 2 2" xfId="14538"/>
    <cellStyle name="40% - Accent1 3 2 6 3" xfId="11107"/>
    <cellStyle name="40% - Accent1 3 2 7" xfId="3795"/>
    <cellStyle name="40% - Accent1 3 2 7 2" xfId="8157"/>
    <cellStyle name="40% - Accent1 3 2 7 2 2" xfId="14539"/>
    <cellStyle name="40% - Accent1 3 2 7 3" xfId="11856"/>
    <cellStyle name="40% - Accent1 3 2 8" xfId="4316"/>
    <cellStyle name="40% - Accent1 3 2 8 2" xfId="8158"/>
    <cellStyle name="40% - Accent1 3 2 8 2 2" xfId="14540"/>
    <cellStyle name="40% - Accent1 3 2 8 3" xfId="12068"/>
    <cellStyle name="40% - Accent1 3 2 9" xfId="4673"/>
    <cellStyle name="40% - Accent1 3 2 9 2" xfId="8159"/>
    <cellStyle name="40% - Accent1 3 2 9 2 2" xfId="14541"/>
    <cellStyle name="40% - Accent1 3 2 9 3" xfId="12181"/>
    <cellStyle name="40% - Accent1 3 3" xfId="989"/>
    <cellStyle name="40% - Accent1 3 3 2" xfId="10699"/>
    <cellStyle name="40% - Accent1 3 3 3" xfId="10256"/>
    <cellStyle name="40% - Accent1 3 4" xfId="2121"/>
    <cellStyle name="40% - Accent1 3 5" xfId="2513"/>
    <cellStyle name="40% - Accent1 3 6" xfId="1795"/>
    <cellStyle name="40% - Accent1 3 7" xfId="1852"/>
    <cellStyle name="40% - Accent1 3 8" xfId="4315"/>
    <cellStyle name="40% - Accent1 3 9" xfId="4675"/>
    <cellStyle name="40% - Accent1 3_WAST 1112 040512 WG Submission" xfId="226"/>
    <cellStyle name="40% - Accent1 4" xfId="227"/>
    <cellStyle name="40% - Accent1 4 10" xfId="4019"/>
    <cellStyle name="40% - Accent1 4 10 2" xfId="8160"/>
    <cellStyle name="40% - Accent1 4 10 2 2" xfId="14542"/>
    <cellStyle name="40% - Accent1 4 10 3" xfId="11970"/>
    <cellStyle name="40% - Accent1 4 11" xfId="5240"/>
    <cellStyle name="40% - Accent1 4 11 2" xfId="8161"/>
    <cellStyle name="40% - Accent1 4 11 2 2" xfId="14543"/>
    <cellStyle name="40% - Accent1 4 11 3" xfId="12429"/>
    <cellStyle name="40% - Accent1 4 12" xfId="5705"/>
    <cellStyle name="40% - Accent1 4 12 2" xfId="8162"/>
    <cellStyle name="40% - Accent1 4 12 2 2" xfId="14544"/>
    <cellStyle name="40% - Accent1 4 12 3" xfId="12633"/>
    <cellStyle name="40% - Accent1 4 13" xfId="6402"/>
    <cellStyle name="40% - Accent1 4 13 2" xfId="8163"/>
    <cellStyle name="40% - Accent1 4 13 2 2" xfId="14545"/>
    <cellStyle name="40% - Accent1 4 13 3" xfId="13067"/>
    <cellStyle name="40% - Accent1 4 14" xfId="9924"/>
    <cellStyle name="40% - Accent1 4 14 2" xfId="16071"/>
    <cellStyle name="40% - Accent1 4 15" xfId="10046"/>
    <cellStyle name="40% - Accent1 4 2" xfId="228"/>
    <cellStyle name="40% - Accent1 4 2 10" xfId="5958"/>
    <cellStyle name="40% - Accent1 4 2 10 2" xfId="8165"/>
    <cellStyle name="40% - Accent1 4 2 10 2 2" xfId="14547"/>
    <cellStyle name="40% - Accent1 4 2 10 3" xfId="12758"/>
    <cellStyle name="40% - Accent1 4 2 11" xfId="6244"/>
    <cellStyle name="40% - Accent1 4 2 11 2" xfId="8166"/>
    <cellStyle name="40% - Accent1 4 2 11 2 2" xfId="14548"/>
    <cellStyle name="40% - Accent1 4 2 11 3" xfId="12945"/>
    <cellStyle name="40% - Accent1 4 2 12" xfId="6852"/>
    <cellStyle name="40% - Accent1 4 2 12 2" xfId="8167"/>
    <cellStyle name="40% - Accent1 4 2 12 2 2" xfId="14549"/>
    <cellStyle name="40% - Accent1 4 2 12 3" xfId="13251"/>
    <cellStyle name="40% - Accent1 4 2 13" xfId="8164"/>
    <cellStyle name="40% - Accent1 4 2 13 2" xfId="14546"/>
    <cellStyle name="40% - Accent1 4 2 14" xfId="10258"/>
    <cellStyle name="40% - Accent1 4 2 2" xfId="1832"/>
    <cellStyle name="40% - Accent1 4 2 2 2" xfId="8168"/>
    <cellStyle name="40% - Accent1 4 2 2 2 2" xfId="11084"/>
    <cellStyle name="40% - Accent1 4 2 2 3" xfId="10259"/>
    <cellStyle name="40% - Accent1 4 2 3" xfId="2945"/>
    <cellStyle name="40% - Accent1 4 2 3 2" xfId="8169"/>
    <cellStyle name="40% - Accent1 4 2 3 2 2" xfId="14550"/>
    <cellStyle name="40% - Accent1 4 2 3 3" xfId="11533"/>
    <cellStyle name="40% - Accent1 4 2 4" xfId="3307"/>
    <cellStyle name="40% - Accent1 4 2 4 2" xfId="8170"/>
    <cellStyle name="40% - Accent1 4 2 4 2 2" xfId="14551"/>
    <cellStyle name="40% - Accent1 4 2 4 3" xfId="11631"/>
    <cellStyle name="40% - Accent1 4 2 5" xfId="3562"/>
    <cellStyle name="40% - Accent1 4 2 5 2" xfId="8171"/>
    <cellStyle name="40% - Accent1 4 2 5 2 2" xfId="14552"/>
    <cellStyle name="40% - Accent1 4 2 5 3" xfId="11727"/>
    <cellStyle name="40% - Accent1 4 2 6" xfId="3700"/>
    <cellStyle name="40% - Accent1 4 2 6 2" xfId="8172"/>
    <cellStyle name="40% - Accent1 4 2 6 2 2" xfId="14553"/>
    <cellStyle name="40% - Accent1 4 2 6 3" xfId="11772"/>
    <cellStyle name="40% - Accent1 4 2 7" xfId="3933"/>
    <cellStyle name="40% - Accent1 4 2 7 2" xfId="8173"/>
    <cellStyle name="40% - Accent1 4 2 7 2 2" xfId="14554"/>
    <cellStyle name="40% - Accent1 4 2 7 3" xfId="11941"/>
    <cellStyle name="40% - Accent1 4 2 8" xfId="5128"/>
    <cellStyle name="40% - Accent1 4 2 8 2" xfId="8174"/>
    <cellStyle name="40% - Accent1 4 2 8 2 2" xfId="14555"/>
    <cellStyle name="40% - Accent1 4 2 8 3" xfId="12351"/>
    <cellStyle name="40% - Accent1 4 2 9" xfId="5604"/>
    <cellStyle name="40% - Accent1 4 2 9 2" xfId="8175"/>
    <cellStyle name="40% - Accent1 4 2 9 2 2" xfId="14556"/>
    <cellStyle name="40% - Accent1 4 2 9 3" xfId="12560"/>
    <cellStyle name="40% - Accent1 4 3" xfId="991"/>
    <cellStyle name="40% - Accent1 4 3 2" xfId="8176"/>
    <cellStyle name="40% - Accent1 4 3 2 2" xfId="14557"/>
    <cellStyle name="40% - Accent1 4 3 3" xfId="10701"/>
    <cellStyle name="40% - Accent1 4 4" xfId="2123"/>
    <cellStyle name="40% - Accent1 4 4 2" xfId="8177"/>
    <cellStyle name="40% - Accent1 4 4 2 2" xfId="14558"/>
    <cellStyle name="40% - Accent1 4 4 3" xfId="11229"/>
    <cellStyle name="40% - Accent1 4 5" xfId="2515"/>
    <cellStyle name="40% - Accent1 4 5 2" xfId="8178"/>
    <cellStyle name="40% - Accent1 4 5 2 2" xfId="14559"/>
    <cellStyle name="40% - Accent1 4 5 3" xfId="11377"/>
    <cellStyle name="40% - Accent1 4 6" xfId="1797"/>
    <cellStyle name="40% - Accent1 4 6 2" xfId="8179"/>
    <cellStyle name="40% - Accent1 4 6 2 2" xfId="14560"/>
    <cellStyle name="40% - Accent1 4 6 3" xfId="11065"/>
    <cellStyle name="40% - Accent1 4 7" xfId="694"/>
    <cellStyle name="40% - Accent1 4 7 2" xfId="8180"/>
    <cellStyle name="40% - Accent1 4 7 2 2" xfId="14561"/>
    <cellStyle name="40% - Accent1 4 7 3" xfId="10613"/>
    <cellStyle name="40% - Accent1 4 8" xfId="3796"/>
    <cellStyle name="40% - Accent1 4 8 2" xfId="8181"/>
    <cellStyle name="40% - Accent1 4 8 2 2" xfId="14562"/>
    <cellStyle name="40% - Accent1 4 8 3" xfId="11857"/>
    <cellStyle name="40% - Accent1 4 9" xfId="4317"/>
    <cellStyle name="40% - Accent1 4 9 2" xfId="8182"/>
    <cellStyle name="40% - Accent1 4 9 2 2" xfId="14563"/>
    <cellStyle name="40% - Accent1 4 9 3" xfId="12069"/>
    <cellStyle name="40% - Accent1 4_WAST 1112 040512 WG Submission" xfId="229"/>
    <cellStyle name="40% - Accent1 5" xfId="230"/>
    <cellStyle name="40% - Accent1 5 10" xfId="4672"/>
    <cellStyle name="40% - Accent1 5 10 2" xfId="8183"/>
    <cellStyle name="40% - Accent1 5 10 2 2" xfId="14564"/>
    <cellStyle name="40% - Accent1 5 10 3" xfId="12180"/>
    <cellStyle name="40% - Accent1 5 11" xfId="5239"/>
    <cellStyle name="40% - Accent1 5 11 2" xfId="8184"/>
    <cellStyle name="40% - Accent1 5 11 2 2" xfId="14565"/>
    <cellStyle name="40% - Accent1 5 11 3" xfId="12428"/>
    <cellStyle name="40% - Accent1 5 12" xfId="5704"/>
    <cellStyle name="40% - Accent1 5 12 2" xfId="8185"/>
    <cellStyle name="40% - Accent1 5 12 2 2" xfId="14566"/>
    <cellStyle name="40% - Accent1 5 12 3" xfId="12632"/>
    <cellStyle name="40% - Accent1 5 13" xfId="6403"/>
    <cellStyle name="40% - Accent1 5 13 2" xfId="8186"/>
    <cellStyle name="40% - Accent1 5 13 2 2" xfId="14567"/>
    <cellStyle name="40% - Accent1 5 13 3" xfId="13068"/>
    <cellStyle name="40% - Accent1 5 14" xfId="9925"/>
    <cellStyle name="40% - Accent1 5 14 2" xfId="16072"/>
    <cellStyle name="40% - Accent1 5 15" xfId="10047"/>
    <cellStyle name="40% - Accent1 5 2" xfId="231"/>
    <cellStyle name="40% - Accent1 5 2 10" xfId="5959"/>
    <cellStyle name="40% - Accent1 5 2 10 2" xfId="8188"/>
    <cellStyle name="40% - Accent1 5 2 10 2 2" xfId="14569"/>
    <cellStyle name="40% - Accent1 5 2 10 3" xfId="12759"/>
    <cellStyle name="40% - Accent1 5 2 11" xfId="6245"/>
    <cellStyle name="40% - Accent1 5 2 11 2" xfId="8189"/>
    <cellStyle name="40% - Accent1 5 2 11 2 2" xfId="14570"/>
    <cellStyle name="40% - Accent1 5 2 11 3" xfId="12946"/>
    <cellStyle name="40% - Accent1 5 2 12" xfId="6853"/>
    <cellStyle name="40% - Accent1 5 2 12 2" xfId="8190"/>
    <cellStyle name="40% - Accent1 5 2 12 2 2" xfId="14571"/>
    <cellStyle name="40% - Accent1 5 2 12 3" xfId="13252"/>
    <cellStyle name="40% - Accent1 5 2 13" xfId="8187"/>
    <cellStyle name="40% - Accent1 5 2 13 2" xfId="14568"/>
    <cellStyle name="40% - Accent1 5 2 14" xfId="10260"/>
    <cellStyle name="40% - Accent1 5 2 2" xfId="1833"/>
    <cellStyle name="40% - Accent1 5 2 2 2" xfId="8191"/>
    <cellStyle name="40% - Accent1 5 2 2 2 2" xfId="11085"/>
    <cellStyle name="40% - Accent1 5 2 2 3" xfId="10261"/>
    <cellStyle name="40% - Accent1 5 2 3" xfId="2946"/>
    <cellStyle name="40% - Accent1 5 2 3 2" xfId="8192"/>
    <cellStyle name="40% - Accent1 5 2 3 2 2" xfId="14572"/>
    <cellStyle name="40% - Accent1 5 2 3 3" xfId="11534"/>
    <cellStyle name="40% - Accent1 5 2 4" xfId="3308"/>
    <cellStyle name="40% - Accent1 5 2 4 2" xfId="8193"/>
    <cellStyle name="40% - Accent1 5 2 4 2 2" xfId="14573"/>
    <cellStyle name="40% - Accent1 5 2 4 3" xfId="11632"/>
    <cellStyle name="40% - Accent1 5 2 5" xfId="3563"/>
    <cellStyle name="40% - Accent1 5 2 5 2" xfId="8194"/>
    <cellStyle name="40% - Accent1 5 2 5 2 2" xfId="14574"/>
    <cellStyle name="40% - Accent1 5 2 5 3" xfId="11728"/>
    <cellStyle name="40% - Accent1 5 2 6" xfId="3701"/>
    <cellStyle name="40% - Accent1 5 2 6 2" xfId="8195"/>
    <cellStyle name="40% - Accent1 5 2 6 2 2" xfId="14575"/>
    <cellStyle name="40% - Accent1 5 2 6 3" xfId="11773"/>
    <cellStyle name="40% - Accent1 5 2 7" xfId="3934"/>
    <cellStyle name="40% - Accent1 5 2 7 2" xfId="8196"/>
    <cellStyle name="40% - Accent1 5 2 7 2 2" xfId="14576"/>
    <cellStyle name="40% - Accent1 5 2 7 3" xfId="11942"/>
    <cellStyle name="40% - Accent1 5 2 8" xfId="5129"/>
    <cellStyle name="40% - Accent1 5 2 8 2" xfId="8197"/>
    <cellStyle name="40% - Accent1 5 2 8 2 2" xfId="14577"/>
    <cellStyle name="40% - Accent1 5 2 8 3" xfId="12352"/>
    <cellStyle name="40% - Accent1 5 2 9" xfId="5605"/>
    <cellStyle name="40% - Accent1 5 2 9 2" xfId="8198"/>
    <cellStyle name="40% - Accent1 5 2 9 2 2" xfId="14578"/>
    <cellStyle name="40% - Accent1 5 2 9 3" xfId="12561"/>
    <cellStyle name="40% - Accent1 5 3" xfId="992"/>
    <cellStyle name="40% - Accent1 5 3 2" xfId="8199"/>
    <cellStyle name="40% - Accent1 5 3 2 2" xfId="14579"/>
    <cellStyle name="40% - Accent1 5 3 3" xfId="10702"/>
    <cellStyle name="40% - Accent1 5 4" xfId="2124"/>
    <cellStyle name="40% - Accent1 5 4 2" xfId="8200"/>
    <cellStyle name="40% - Accent1 5 4 2 2" xfId="14580"/>
    <cellStyle name="40% - Accent1 5 4 3" xfId="11230"/>
    <cellStyle name="40% - Accent1 5 5" xfId="2514"/>
    <cellStyle name="40% - Accent1 5 5 2" xfId="8201"/>
    <cellStyle name="40% - Accent1 5 5 2 2" xfId="14581"/>
    <cellStyle name="40% - Accent1 5 5 3" xfId="11376"/>
    <cellStyle name="40% - Accent1 5 6" xfId="1796"/>
    <cellStyle name="40% - Accent1 5 6 2" xfId="8202"/>
    <cellStyle name="40% - Accent1 5 6 2 2" xfId="14582"/>
    <cellStyle name="40% - Accent1 5 6 3" xfId="11064"/>
    <cellStyle name="40% - Accent1 5 7" xfId="1851"/>
    <cellStyle name="40% - Accent1 5 7 2" xfId="8203"/>
    <cellStyle name="40% - Accent1 5 7 2 2" xfId="14583"/>
    <cellStyle name="40% - Accent1 5 7 3" xfId="11097"/>
    <cellStyle name="40% - Accent1 5 8" xfId="3797"/>
    <cellStyle name="40% - Accent1 5 8 2" xfId="8204"/>
    <cellStyle name="40% - Accent1 5 8 2 2" xfId="14584"/>
    <cellStyle name="40% - Accent1 5 8 3" xfId="11858"/>
    <cellStyle name="40% - Accent1 5 9" xfId="4318"/>
    <cellStyle name="40% - Accent1 5 9 2" xfId="8205"/>
    <cellStyle name="40% - Accent1 5 9 2 2" xfId="14585"/>
    <cellStyle name="40% - Accent1 5 9 3" xfId="12070"/>
    <cellStyle name="40% - Accent1 5_WAST 1112 040512 WG Submission" xfId="232"/>
    <cellStyle name="40% - Accent1 6" xfId="233"/>
    <cellStyle name="40% - Accent1 6 10" xfId="4659"/>
    <cellStyle name="40% - Accent1 6 10 2" xfId="8206"/>
    <cellStyle name="40% - Accent1 6 10 2 2" xfId="14586"/>
    <cellStyle name="40% - Accent1 6 10 3" xfId="12176"/>
    <cellStyle name="40% - Accent1 6 11" xfId="5237"/>
    <cellStyle name="40% - Accent1 6 11 2" xfId="8207"/>
    <cellStyle name="40% - Accent1 6 11 2 2" xfId="14587"/>
    <cellStyle name="40% - Accent1 6 11 3" xfId="12427"/>
    <cellStyle name="40% - Accent1 6 12" xfId="5702"/>
    <cellStyle name="40% - Accent1 6 12 2" xfId="8208"/>
    <cellStyle name="40% - Accent1 6 12 2 2" xfId="14588"/>
    <cellStyle name="40% - Accent1 6 12 3" xfId="12631"/>
    <cellStyle name="40% - Accent1 6 13" xfId="6404"/>
    <cellStyle name="40% - Accent1 6 13 2" xfId="8209"/>
    <cellStyle name="40% - Accent1 6 13 2 2" xfId="14589"/>
    <cellStyle name="40% - Accent1 6 13 3" xfId="13069"/>
    <cellStyle name="40% - Accent1 6 14" xfId="9926"/>
    <cellStyle name="40% - Accent1 6 14 2" xfId="16073"/>
    <cellStyle name="40% - Accent1 6 15" xfId="10048"/>
    <cellStyle name="40% - Accent1 6 2" xfId="234"/>
    <cellStyle name="40% - Accent1 6 2 10" xfId="5960"/>
    <cellStyle name="40% - Accent1 6 2 10 2" xfId="8211"/>
    <cellStyle name="40% - Accent1 6 2 10 2 2" xfId="14591"/>
    <cellStyle name="40% - Accent1 6 2 10 3" xfId="12760"/>
    <cellStyle name="40% - Accent1 6 2 11" xfId="6246"/>
    <cellStyle name="40% - Accent1 6 2 11 2" xfId="8212"/>
    <cellStyle name="40% - Accent1 6 2 11 2 2" xfId="14592"/>
    <cellStyle name="40% - Accent1 6 2 11 3" xfId="12947"/>
    <cellStyle name="40% - Accent1 6 2 12" xfId="6854"/>
    <cellStyle name="40% - Accent1 6 2 12 2" xfId="8213"/>
    <cellStyle name="40% - Accent1 6 2 12 2 2" xfId="14593"/>
    <cellStyle name="40% - Accent1 6 2 12 3" xfId="13253"/>
    <cellStyle name="40% - Accent1 6 2 13" xfId="8210"/>
    <cellStyle name="40% - Accent1 6 2 13 2" xfId="14590"/>
    <cellStyle name="40% - Accent1 6 2 14" xfId="10262"/>
    <cellStyle name="40% - Accent1 6 2 2" xfId="1834"/>
    <cellStyle name="40% - Accent1 6 2 2 2" xfId="8214"/>
    <cellStyle name="40% - Accent1 6 2 2 2 2" xfId="11086"/>
    <cellStyle name="40% - Accent1 6 2 2 3" xfId="10263"/>
    <cellStyle name="40% - Accent1 6 2 3" xfId="2947"/>
    <cellStyle name="40% - Accent1 6 2 3 2" xfId="8215"/>
    <cellStyle name="40% - Accent1 6 2 3 2 2" xfId="14594"/>
    <cellStyle name="40% - Accent1 6 2 3 3" xfId="11535"/>
    <cellStyle name="40% - Accent1 6 2 4" xfId="3309"/>
    <cellStyle name="40% - Accent1 6 2 4 2" xfId="8216"/>
    <cellStyle name="40% - Accent1 6 2 4 2 2" xfId="14595"/>
    <cellStyle name="40% - Accent1 6 2 4 3" xfId="11633"/>
    <cellStyle name="40% - Accent1 6 2 5" xfId="3564"/>
    <cellStyle name="40% - Accent1 6 2 5 2" xfId="8217"/>
    <cellStyle name="40% - Accent1 6 2 5 2 2" xfId="14596"/>
    <cellStyle name="40% - Accent1 6 2 5 3" xfId="11729"/>
    <cellStyle name="40% - Accent1 6 2 6" xfId="3702"/>
    <cellStyle name="40% - Accent1 6 2 6 2" xfId="8218"/>
    <cellStyle name="40% - Accent1 6 2 6 2 2" xfId="14597"/>
    <cellStyle name="40% - Accent1 6 2 6 3" xfId="11774"/>
    <cellStyle name="40% - Accent1 6 2 7" xfId="3935"/>
    <cellStyle name="40% - Accent1 6 2 7 2" xfId="8219"/>
    <cellStyle name="40% - Accent1 6 2 7 2 2" xfId="14598"/>
    <cellStyle name="40% - Accent1 6 2 7 3" xfId="11943"/>
    <cellStyle name="40% - Accent1 6 2 8" xfId="5130"/>
    <cellStyle name="40% - Accent1 6 2 8 2" xfId="8220"/>
    <cellStyle name="40% - Accent1 6 2 8 2 2" xfId="14599"/>
    <cellStyle name="40% - Accent1 6 2 8 3" xfId="12353"/>
    <cellStyle name="40% - Accent1 6 2 9" xfId="5606"/>
    <cellStyle name="40% - Accent1 6 2 9 2" xfId="8221"/>
    <cellStyle name="40% - Accent1 6 2 9 2 2" xfId="14600"/>
    <cellStyle name="40% - Accent1 6 2 9 3" xfId="12562"/>
    <cellStyle name="40% - Accent1 6 3" xfId="993"/>
    <cellStyle name="40% - Accent1 6 3 2" xfId="8222"/>
    <cellStyle name="40% - Accent1 6 3 2 2" xfId="14601"/>
    <cellStyle name="40% - Accent1 6 3 3" xfId="10703"/>
    <cellStyle name="40% - Accent1 6 4" xfId="2125"/>
    <cellStyle name="40% - Accent1 6 4 2" xfId="8223"/>
    <cellStyle name="40% - Accent1 6 4 2 2" xfId="14602"/>
    <cellStyle name="40% - Accent1 6 4 3" xfId="11231"/>
    <cellStyle name="40% - Accent1 6 5" xfId="2512"/>
    <cellStyle name="40% - Accent1 6 5 2" xfId="8224"/>
    <cellStyle name="40% - Accent1 6 5 2 2" xfId="14603"/>
    <cellStyle name="40% - Accent1 6 5 3" xfId="11375"/>
    <cellStyle name="40% - Accent1 6 6" xfId="1794"/>
    <cellStyle name="40% - Accent1 6 6 2" xfId="8225"/>
    <cellStyle name="40% - Accent1 6 6 2 2" xfId="14604"/>
    <cellStyle name="40% - Accent1 6 6 3" xfId="11063"/>
    <cellStyle name="40% - Accent1 6 7" xfId="690"/>
    <cellStyle name="40% - Accent1 6 7 2" xfId="8226"/>
    <cellStyle name="40% - Accent1 6 7 2 2" xfId="14605"/>
    <cellStyle name="40% - Accent1 6 7 3" xfId="10612"/>
    <cellStyle name="40% - Accent1 6 8" xfId="3798"/>
    <cellStyle name="40% - Accent1 6 8 2" xfId="8227"/>
    <cellStyle name="40% - Accent1 6 8 2 2" xfId="14606"/>
    <cellStyle name="40% - Accent1 6 8 3" xfId="11859"/>
    <cellStyle name="40% - Accent1 6 9" xfId="4319"/>
    <cellStyle name="40% - Accent1 6 9 2" xfId="8228"/>
    <cellStyle name="40% - Accent1 6 9 2 2" xfId="14607"/>
    <cellStyle name="40% - Accent1 6 9 3" xfId="12071"/>
    <cellStyle name="40% - Accent1 6_WAST 1112 040512 WG Submission" xfId="235"/>
    <cellStyle name="40% - Accent1 7" xfId="236"/>
    <cellStyle name="40% - Accent1 7 10" xfId="4662"/>
    <cellStyle name="40% - Accent1 7 10 2" xfId="8230"/>
    <cellStyle name="40% - Accent1 7 10 2 2" xfId="14609"/>
    <cellStyle name="40% - Accent1 7 10 3" xfId="12179"/>
    <cellStyle name="40% - Accent1 7 11" xfId="5227"/>
    <cellStyle name="40% - Accent1 7 11 2" xfId="8231"/>
    <cellStyle name="40% - Accent1 7 11 2 2" xfId="14610"/>
    <cellStyle name="40% - Accent1 7 11 3" xfId="12426"/>
    <cellStyle name="40% - Accent1 7 12" xfId="5692"/>
    <cellStyle name="40% - Accent1 7 12 2" xfId="8232"/>
    <cellStyle name="40% - Accent1 7 12 2 2" xfId="14611"/>
    <cellStyle name="40% - Accent1 7 12 3" xfId="12630"/>
    <cellStyle name="40% - Accent1 7 13" xfId="6405"/>
    <cellStyle name="40% - Accent1 7 13 2" xfId="8233"/>
    <cellStyle name="40% - Accent1 7 13 2 2" xfId="14612"/>
    <cellStyle name="40% - Accent1 7 13 3" xfId="13070"/>
    <cellStyle name="40% - Accent1 7 14" xfId="8229"/>
    <cellStyle name="40% - Accent1 7 14 2" xfId="14608"/>
    <cellStyle name="40% - Accent1 7 15" xfId="9927"/>
    <cellStyle name="40% - Accent1 7 15 2" xfId="16074"/>
    <cellStyle name="40% - Accent1 7 16" xfId="10049"/>
    <cellStyle name="40% - Accent1 7 2" xfId="237"/>
    <cellStyle name="40% - Accent1 7 2 10" xfId="5961"/>
    <cellStyle name="40% - Accent1 7 2 10 2" xfId="8235"/>
    <cellStyle name="40% - Accent1 7 2 10 2 2" xfId="14614"/>
    <cellStyle name="40% - Accent1 7 2 10 3" xfId="12761"/>
    <cellStyle name="40% - Accent1 7 2 11" xfId="6247"/>
    <cellStyle name="40% - Accent1 7 2 11 2" xfId="8236"/>
    <cellStyle name="40% - Accent1 7 2 11 2 2" xfId="14615"/>
    <cellStyle name="40% - Accent1 7 2 11 3" xfId="12948"/>
    <cellStyle name="40% - Accent1 7 2 12" xfId="6855"/>
    <cellStyle name="40% - Accent1 7 2 12 2" xfId="8237"/>
    <cellStyle name="40% - Accent1 7 2 12 2 2" xfId="14616"/>
    <cellStyle name="40% - Accent1 7 2 12 3" xfId="13254"/>
    <cellStyle name="40% - Accent1 7 2 13" xfId="8234"/>
    <cellStyle name="40% - Accent1 7 2 13 2" xfId="14613"/>
    <cellStyle name="40% - Accent1 7 2 14" xfId="10264"/>
    <cellStyle name="40% - Accent1 7 2 2" xfId="1835"/>
    <cellStyle name="40% - Accent1 7 2 2 2" xfId="8238"/>
    <cellStyle name="40% - Accent1 7 2 2 2 2" xfId="14617"/>
    <cellStyle name="40% - Accent1 7 2 2 3" xfId="11087"/>
    <cellStyle name="40% - Accent1 7 2 3" xfId="2948"/>
    <cellStyle name="40% - Accent1 7 2 3 2" xfId="8239"/>
    <cellStyle name="40% - Accent1 7 2 3 2 2" xfId="14618"/>
    <cellStyle name="40% - Accent1 7 2 3 3" xfId="11536"/>
    <cellStyle name="40% - Accent1 7 2 4" xfId="3310"/>
    <cellStyle name="40% - Accent1 7 2 4 2" xfId="8240"/>
    <cellStyle name="40% - Accent1 7 2 4 2 2" xfId="14619"/>
    <cellStyle name="40% - Accent1 7 2 4 3" xfId="11634"/>
    <cellStyle name="40% - Accent1 7 2 5" xfId="3565"/>
    <cellStyle name="40% - Accent1 7 2 5 2" xfId="8241"/>
    <cellStyle name="40% - Accent1 7 2 5 2 2" xfId="14620"/>
    <cellStyle name="40% - Accent1 7 2 5 3" xfId="11730"/>
    <cellStyle name="40% - Accent1 7 2 6" xfId="3703"/>
    <cellStyle name="40% - Accent1 7 2 6 2" xfId="8242"/>
    <cellStyle name="40% - Accent1 7 2 6 2 2" xfId="14621"/>
    <cellStyle name="40% - Accent1 7 2 6 3" xfId="11775"/>
    <cellStyle name="40% - Accent1 7 2 7" xfId="3936"/>
    <cellStyle name="40% - Accent1 7 2 7 2" xfId="8243"/>
    <cellStyle name="40% - Accent1 7 2 7 2 2" xfId="14622"/>
    <cellStyle name="40% - Accent1 7 2 7 3" xfId="11944"/>
    <cellStyle name="40% - Accent1 7 2 8" xfId="5131"/>
    <cellStyle name="40% - Accent1 7 2 8 2" xfId="8244"/>
    <cellStyle name="40% - Accent1 7 2 8 2 2" xfId="14623"/>
    <cellStyle name="40% - Accent1 7 2 8 3" xfId="12354"/>
    <cellStyle name="40% - Accent1 7 2 9" xfId="5607"/>
    <cellStyle name="40% - Accent1 7 2 9 2" xfId="8245"/>
    <cellStyle name="40% - Accent1 7 2 9 2 2" xfId="14624"/>
    <cellStyle name="40% - Accent1 7 2 9 3" xfId="12563"/>
    <cellStyle name="40% - Accent1 7 3" xfId="994"/>
    <cellStyle name="40% - Accent1 7 3 2" xfId="8246"/>
    <cellStyle name="40% - Accent1 7 3 2 2" xfId="14625"/>
    <cellStyle name="40% - Accent1 7 3 3" xfId="10704"/>
    <cellStyle name="40% - Accent1 7 4" xfId="2126"/>
    <cellStyle name="40% - Accent1 7 4 2" xfId="8247"/>
    <cellStyle name="40% - Accent1 7 4 2 2" xfId="14626"/>
    <cellStyle name="40% - Accent1 7 4 3" xfId="11232"/>
    <cellStyle name="40% - Accent1 7 5" xfId="2499"/>
    <cellStyle name="40% - Accent1 7 5 2" xfId="8248"/>
    <cellStyle name="40% - Accent1 7 5 2 2" xfId="14627"/>
    <cellStyle name="40% - Accent1 7 5 3" xfId="11370"/>
    <cellStyle name="40% - Accent1 7 6" xfId="1772"/>
    <cellStyle name="40% - Accent1 7 6 2" xfId="8249"/>
    <cellStyle name="40% - Accent1 7 6 2 2" xfId="14628"/>
    <cellStyle name="40% - Accent1 7 6 3" xfId="11052"/>
    <cellStyle name="40% - Accent1 7 7" xfId="2758"/>
    <cellStyle name="40% - Accent1 7 7 2" xfId="8250"/>
    <cellStyle name="40% - Accent1 7 7 2 2" xfId="14629"/>
    <cellStyle name="40% - Accent1 7 7 3" xfId="11484"/>
    <cellStyle name="40% - Accent1 7 8" xfId="3799"/>
    <cellStyle name="40% - Accent1 7 8 2" xfId="8251"/>
    <cellStyle name="40% - Accent1 7 8 2 2" xfId="14630"/>
    <cellStyle name="40% - Accent1 7 8 3" xfId="11860"/>
    <cellStyle name="40% - Accent1 7 9" xfId="4320"/>
    <cellStyle name="40% - Accent1 7 9 2" xfId="8252"/>
    <cellStyle name="40% - Accent1 7 9 2 2" xfId="14631"/>
    <cellStyle name="40% - Accent1 7 9 3" xfId="12072"/>
    <cellStyle name="40% - Accent1 7_WAST 1112 040512 WG Submission" xfId="238"/>
    <cellStyle name="40% - Accent1 8" xfId="239"/>
    <cellStyle name="40% - Accent1 8 10" xfId="5226"/>
    <cellStyle name="40% - Accent1 8 10 2" xfId="8254"/>
    <cellStyle name="40% - Accent1 8 10 2 2" xfId="14633"/>
    <cellStyle name="40% - Accent1 8 10 3" xfId="12425"/>
    <cellStyle name="40% - Accent1 8 11" xfId="5691"/>
    <cellStyle name="40% - Accent1 8 11 2" xfId="8255"/>
    <cellStyle name="40% - Accent1 8 11 2 2" xfId="14634"/>
    <cellStyle name="40% - Accent1 8 11 3" xfId="12629"/>
    <cellStyle name="40% - Accent1 8 12" xfId="6406"/>
    <cellStyle name="40% - Accent1 8 12 2" xfId="8256"/>
    <cellStyle name="40% - Accent1 8 12 2 2" xfId="14635"/>
    <cellStyle name="40% - Accent1 8 12 3" xfId="13071"/>
    <cellStyle name="40% - Accent1 8 13" xfId="8253"/>
    <cellStyle name="40% - Accent1 8 13 2" xfId="14632"/>
    <cellStyle name="40% - Accent1 8 14" xfId="9928"/>
    <cellStyle name="40% - Accent1 8 14 2" xfId="16075"/>
    <cellStyle name="40% - Accent1 8 15" xfId="10050"/>
    <cellStyle name="40% - Accent1 8 2" xfId="995"/>
    <cellStyle name="40% - Accent1 8 2 2" xfId="3937"/>
    <cellStyle name="40% - Accent1 8 2 2 2" xfId="8258"/>
    <cellStyle name="40% - Accent1 8 2 2 2 2" xfId="14637"/>
    <cellStyle name="40% - Accent1 8 2 2 3" xfId="10705"/>
    <cellStyle name="40% - Accent1 8 2 3" xfId="5132"/>
    <cellStyle name="40% - Accent1 8 2 3 2" xfId="8259"/>
    <cellStyle name="40% - Accent1 8 2 3 2 2" xfId="14638"/>
    <cellStyle name="40% - Accent1 8 2 3 3" xfId="12355"/>
    <cellStyle name="40% - Accent1 8 2 4" xfId="5608"/>
    <cellStyle name="40% - Accent1 8 2 4 2" xfId="8260"/>
    <cellStyle name="40% - Accent1 8 2 4 2 2" xfId="14639"/>
    <cellStyle name="40% - Accent1 8 2 4 3" xfId="12564"/>
    <cellStyle name="40% - Accent1 8 2 5" xfId="5962"/>
    <cellStyle name="40% - Accent1 8 2 5 2" xfId="8261"/>
    <cellStyle name="40% - Accent1 8 2 5 2 2" xfId="14640"/>
    <cellStyle name="40% - Accent1 8 2 5 3" xfId="12762"/>
    <cellStyle name="40% - Accent1 8 2 6" xfId="6248"/>
    <cellStyle name="40% - Accent1 8 2 6 2" xfId="8262"/>
    <cellStyle name="40% - Accent1 8 2 6 2 2" xfId="14641"/>
    <cellStyle name="40% - Accent1 8 2 6 3" xfId="12949"/>
    <cellStyle name="40% - Accent1 8 2 7" xfId="6856"/>
    <cellStyle name="40% - Accent1 8 2 7 2" xfId="8263"/>
    <cellStyle name="40% - Accent1 8 2 7 2 2" xfId="14642"/>
    <cellStyle name="40% - Accent1 8 2 7 3" xfId="13255"/>
    <cellStyle name="40% - Accent1 8 2 8" xfId="8257"/>
    <cellStyle name="40% - Accent1 8 2 8 2" xfId="14636"/>
    <cellStyle name="40% - Accent1 8 2 9" xfId="10265"/>
    <cellStyle name="40% - Accent1 8 3" xfId="2127"/>
    <cellStyle name="40% - Accent1 8 3 2" xfId="8264"/>
    <cellStyle name="40% - Accent1 8 3 2 2" xfId="14643"/>
    <cellStyle name="40% - Accent1 8 3 3" xfId="11233"/>
    <cellStyle name="40% - Accent1 8 4" xfId="2502"/>
    <cellStyle name="40% - Accent1 8 4 2" xfId="8265"/>
    <cellStyle name="40% - Accent1 8 4 2 2" xfId="14644"/>
    <cellStyle name="40% - Accent1 8 4 3" xfId="11372"/>
    <cellStyle name="40% - Accent1 8 5" xfId="1775"/>
    <cellStyle name="40% - Accent1 8 5 2" xfId="8266"/>
    <cellStyle name="40% - Accent1 8 5 2 2" xfId="14645"/>
    <cellStyle name="40% - Accent1 8 5 3" xfId="11054"/>
    <cellStyle name="40% - Accent1 8 6" xfId="2877"/>
    <cellStyle name="40% - Accent1 8 6 2" xfId="8267"/>
    <cellStyle name="40% - Accent1 8 6 2 2" xfId="14646"/>
    <cellStyle name="40% - Accent1 8 6 3" xfId="11510"/>
    <cellStyle name="40% - Accent1 8 7" xfId="3800"/>
    <cellStyle name="40% - Accent1 8 7 2" xfId="8268"/>
    <cellStyle name="40% - Accent1 8 7 2 2" xfId="14647"/>
    <cellStyle name="40% - Accent1 8 7 3" xfId="11861"/>
    <cellStyle name="40% - Accent1 8 8" xfId="4321"/>
    <cellStyle name="40% - Accent1 8 8 2" xfId="8269"/>
    <cellStyle name="40% - Accent1 8 8 2 2" xfId="14648"/>
    <cellStyle name="40% - Accent1 8 8 3" xfId="12073"/>
    <cellStyle name="40% - Accent1 8 9" xfId="4661"/>
    <cellStyle name="40% - Accent1 8 9 2" xfId="8270"/>
    <cellStyle name="40% - Accent1 8 9 2 2" xfId="14649"/>
    <cellStyle name="40% - Accent1 8 9 3" xfId="12178"/>
    <cellStyle name="40% - Accent1 9" xfId="240"/>
    <cellStyle name="40% - Accent1 9 10" xfId="5225"/>
    <cellStyle name="40% - Accent1 9 10 2" xfId="8272"/>
    <cellStyle name="40% - Accent1 9 10 2 2" xfId="14651"/>
    <cellStyle name="40% - Accent1 9 10 3" xfId="12424"/>
    <cellStyle name="40% - Accent1 9 11" xfId="5690"/>
    <cellStyle name="40% - Accent1 9 11 2" xfId="8273"/>
    <cellStyle name="40% - Accent1 9 11 2 2" xfId="14652"/>
    <cellStyle name="40% - Accent1 9 11 3" xfId="12628"/>
    <cellStyle name="40% - Accent1 9 12" xfId="6407"/>
    <cellStyle name="40% - Accent1 9 12 2" xfId="8274"/>
    <cellStyle name="40% - Accent1 9 12 2 2" xfId="14653"/>
    <cellStyle name="40% - Accent1 9 12 3" xfId="13072"/>
    <cellStyle name="40% - Accent1 9 13" xfId="8271"/>
    <cellStyle name="40% - Accent1 9 13 2" xfId="14650"/>
    <cellStyle name="40% - Accent1 9 14" xfId="9929"/>
    <cellStyle name="40% - Accent1 9 14 2" xfId="16076"/>
    <cellStyle name="40% - Accent1 9 15" xfId="10051"/>
    <cellStyle name="40% - Accent1 9 2" xfId="996"/>
    <cellStyle name="40% - Accent1 9 2 2" xfId="3938"/>
    <cellStyle name="40% - Accent1 9 2 2 2" xfId="8276"/>
    <cellStyle name="40% - Accent1 9 2 2 2 2" xfId="14655"/>
    <cellStyle name="40% - Accent1 9 2 2 3" xfId="10706"/>
    <cellStyle name="40% - Accent1 9 2 3" xfId="5133"/>
    <cellStyle name="40% - Accent1 9 2 3 2" xfId="8277"/>
    <cellStyle name="40% - Accent1 9 2 3 2 2" xfId="14656"/>
    <cellStyle name="40% - Accent1 9 2 3 3" xfId="12356"/>
    <cellStyle name="40% - Accent1 9 2 4" xfId="5609"/>
    <cellStyle name="40% - Accent1 9 2 4 2" xfId="8278"/>
    <cellStyle name="40% - Accent1 9 2 4 2 2" xfId="14657"/>
    <cellStyle name="40% - Accent1 9 2 4 3" xfId="12565"/>
    <cellStyle name="40% - Accent1 9 2 5" xfId="5963"/>
    <cellStyle name="40% - Accent1 9 2 5 2" xfId="8279"/>
    <cellStyle name="40% - Accent1 9 2 5 2 2" xfId="14658"/>
    <cellStyle name="40% - Accent1 9 2 5 3" xfId="12763"/>
    <cellStyle name="40% - Accent1 9 2 6" xfId="6249"/>
    <cellStyle name="40% - Accent1 9 2 6 2" xfId="8280"/>
    <cellStyle name="40% - Accent1 9 2 6 2 2" xfId="14659"/>
    <cellStyle name="40% - Accent1 9 2 6 3" xfId="12950"/>
    <cellStyle name="40% - Accent1 9 2 7" xfId="6857"/>
    <cellStyle name="40% - Accent1 9 2 7 2" xfId="8281"/>
    <cellStyle name="40% - Accent1 9 2 7 2 2" xfId="14660"/>
    <cellStyle name="40% - Accent1 9 2 7 3" xfId="13256"/>
    <cellStyle name="40% - Accent1 9 2 8" xfId="8275"/>
    <cellStyle name="40% - Accent1 9 2 8 2" xfId="14654"/>
    <cellStyle name="40% - Accent1 9 2 9" xfId="10266"/>
    <cellStyle name="40% - Accent1 9 3" xfId="2128"/>
    <cellStyle name="40% - Accent1 9 3 2" xfId="8282"/>
    <cellStyle name="40% - Accent1 9 3 2 2" xfId="14661"/>
    <cellStyle name="40% - Accent1 9 3 3" xfId="11234"/>
    <cellStyle name="40% - Accent1 9 4" xfId="2501"/>
    <cellStyle name="40% - Accent1 9 4 2" xfId="8283"/>
    <cellStyle name="40% - Accent1 9 4 2 2" xfId="14662"/>
    <cellStyle name="40% - Accent1 9 4 3" xfId="11371"/>
    <cellStyle name="40% - Accent1 9 5" xfId="1774"/>
    <cellStyle name="40% - Accent1 9 5 2" xfId="8284"/>
    <cellStyle name="40% - Accent1 9 5 2 2" xfId="14663"/>
    <cellStyle name="40% - Accent1 9 5 3" xfId="11053"/>
    <cellStyle name="40% - Accent1 9 6" xfId="2879"/>
    <cellStyle name="40% - Accent1 9 6 2" xfId="8285"/>
    <cellStyle name="40% - Accent1 9 6 2 2" xfId="14664"/>
    <cellStyle name="40% - Accent1 9 6 3" xfId="11511"/>
    <cellStyle name="40% - Accent1 9 7" xfId="3801"/>
    <cellStyle name="40% - Accent1 9 7 2" xfId="8286"/>
    <cellStyle name="40% - Accent1 9 7 2 2" xfId="14665"/>
    <cellStyle name="40% - Accent1 9 7 3" xfId="11862"/>
    <cellStyle name="40% - Accent1 9 8" xfId="4322"/>
    <cellStyle name="40% - Accent1 9 8 2" xfId="8287"/>
    <cellStyle name="40% - Accent1 9 8 2 2" xfId="14666"/>
    <cellStyle name="40% - Accent1 9 8 3" xfId="12074"/>
    <cellStyle name="40% - Accent1 9 9" xfId="4660"/>
    <cellStyle name="40% - Accent1 9 9 2" xfId="8288"/>
    <cellStyle name="40% - Accent1 9 9 2 2" xfId="14667"/>
    <cellStyle name="40% - Accent1 9 9 3" xfId="12177"/>
    <cellStyle name="40% - Accent2 10" xfId="241"/>
    <cellStyle name="40% - Accent2 10 10" xfId="4029"/>
    <cellStyle name="40% - Accent2 10 10 2" xfId="8290"/>
    <cellStyle name="40% - Accent2 10 10 2 2" xfId="14669"/>
    <cellStyle name="40% - Accent2 10 10 3" xfId="11973"/>
    <cellStyle name="40% - Accent2 10 11" xfId="5011"/>
    <cellStyle name="40% - Accent2 10 11 2" xfId="8291"/>
    <cellStyle name="40% - Accent2 10 11 2 2" xfId="14670"/>
    <cellStyle name="40% - Accent2 10 11 3" xfId="12281"/>
    <cellStyle name="40% - Accent2 10 12" xfId="6409"/>
    <cellStyle name="40% - Accent2 10 12 2" xfId="8292"/>
    <cellStyle name="40% - Accent2 10 12 2 2" xfId="14671"/>
    <cellStyle name="40% - Accent2 10 12 3" xfId="13073"/>
    <cellStyle name="40% - Accent2 10 13" xfId="8289"/>
    <cellStyle name="40% - Accent2 10 13 2" xfId="14668"/>
    <cellStyle name="40% - Accent2 10 14" xfId="9930"/>
    <cellStyle name="40% - Accent2 10 14 2" xfId="16077"/>
    <cellStyle name="40% - Accent2 10 15" xfId="10052"/>
    <cellStyle name="40% - Accent2 10 2" xfId="998"/>
    <cellStyle name="40% - Accent2 10 2 2" xfId="3939"/>
    <cellStyle name="40% - Accent2 10 2 2 2" xfId="8294"/>
    <cellStyle name="40% - Accent2 10 2 2 2 2" xfId="14673"/>
    <cellStyle name="40% - Accent2 10 2 2 3" xfId="10708"/>
    <cellStyle name="40% - Accent2 10 2 3" xfId="5134"/>
    <cellStyle name="40% - Accent2 10 2 3 2" xfId="8295"/>
    <cellStyle name="40% - Accent2 10 2 3 2 2" xfId="14674"/>
    <cellStyle name="40% - Accent2 10 2 3 3" xfId="12357"/>
    <cellStyle name="40% - Accent2 10 2 4" xfId="5610"/>
    <cellStyle name="40% - Accent2 10 2 4 2" xfId="8296"/>
    <cellStyle name="40% - Accent2 10 2 4 2 2" xfId="14675"/>
    <cellStyle name="40% - Accent2 10 2 4 3" xfId="12566"/>
    <cellStyle name="40% - Accent2 10 2 5" xfId="5964"/>
    <cellStyle name="40% - Accent2 10 2 5 2" xfId="8297"/>
    <cellStyle name="40% - Accent2 10 2 5 2 2" xfId="14676"/>
    <cellStyle name="40% - Accent2 10 2 5 3" xfId="12764"/>
    <cellStyle name="40% - Accent2 10 2 6" xfId="6250"/>
    <cellStyle name="40% - Accent2 10 2 6 2" xfId="8298"/>
    <cellStyle name="40% - Accent2 10 2 6 2 2" xfId="14677"/>
    <cellStyle name="40% - Accent2 10 2 6 3" xfId="12951"/>
    <cellStyle name="40% - Accent2 10 2 7" xfId="6858"/>
    <cellStyle name="40% - Accent2 10 2 7 2" xfId="8299"/>
    <cellStyle name="40% - Accent2 10 2 7 2 2" xfId="14678"/>
    <cellStyle name="40% - Accent2 10 2 7 3" xfId="13257"/>
    <cellStyle name="40% - Accent2 10 2 8" xfId="8293"/>
    <cellStyle name="40% - Accent2 10 2 8 2" xfId="14672"/>
    <cellStyle name="40% - Accent2 10 2 9" xfId="10267"/>
    <cellStyle name="40% - Accent2 10 3" xfId="2130"/>
    <cellStyle name="40% - Accent2 10 3 2" xfId="8300"/>
    <cellStyle name="40% - Accent2 10 3 2 2" xfId="14679"/>
    <cellStyle name="40% - Accent2 10 3 3" xfId="11235"/>
    <cellStyle name="40% - Accent2 10 4" xfId="2498"/>
    <cellStyle name="40% - Accent2 10 4 2" xfId="8301"/>
    <cellStyle name="40% - Accent2 10 4 2 2" xfId="14680"/>
    <cellStyle name="40% - Accent2 10 4 3" xfId="11369"/>
    <cellStyle name="40% - Accent2 10 5" xfId="688"/>
    <cellStyle name="40% - Accent2 10 5 2" xfId="8302"/>
    <cellStyle name="40% - Accent2 10 5 2 2" xfId="14681"/>
    <cellStyle name="40% - Accent2 10 5 3" xfId="10611"/>
    <cellStyle name="40% - Accent2 10 6" xfId="681"/>
    <cellStyle name="40% - Accent2 10 6 2" xfId="8303"/>
    <cellStyle name="40% - Accent2 10 6 2 2" xfId="14682"/>
    <cellStyle name="40% - Accent2 10 6 3" xfId="10609"/>
    <cellStyle name="40% - Accent2 10 7" xfId="3802"/>
    <cellStyle name="40% - Accent2 10 7 2" xfId="8304"/>
    <cellStyle name="40% - Accent2 10 7 2 2" xfId="14683"/>
    <cellStyle name="40% - Accent2 10 7 3" xfId="11863"/>
    <cellStyle name="40% - Accent2 10 8" xfId="4324"/>
    <cellStyle name="40% - Accent2 10 8 2" xfId="8305"/>
    <cellStyle name="40% - Accent2 10 8 2 2" xfId="14684"/>
    <cellStyle name="40% - Accent2 10 8 3" xfId="12075"/>
    <cellStyle name="40% - Accent2 10 9" xfId="4645"/>
    <cellStyle name="40% - Accent2 10 9 2" xfId="8306"/>
    <cellStyle name="40% - Accent2 10 9 2 2" xfId="14685"/>
    <cellStyle name="40% - Accent2 10 9 3" xfId="12173"/>
    <cellStyle name="40% - Accent2 11" xfId="242"/>
    <cellStyle name="40% - Accent2 11 10" xfId="5222"/>
    <cellStyle name="40% - Accent2 11 10 2" xfId="8308"/>
    <cellStyle name="40% - Accent2 11 10 2 2" xfId="14687"/>
    <cellStyle name="40% - Accent2 11 10 3" xfId="12423"/>
    <cellStyle name="40% - Accent2 11 11" xfId="5687"/>
    <cellStyle name="40% - Accent2 11 11 2" xfId="8309"/>
    <cellStyle name="40% - Accent2 11 11 2 2" xfId="14688"/>
    <cellStyle name="40% - Accent2 11 11 3" xfId="12627"/>
    <cellStyle name="40% - Accent2 11 12" xfId="6410"/>
    <cellStyle name="40% - Accent2 11 12 2" xfId="8310"/>
    <cellStyle name="40% - Accent2 11 12 2 2" xfId="14689"/>
    <cellStyle name="40% - Accent2 11 12 3" xfId="13074"/>
    <cellStyle name="40% - Accent2 11 13" xfId="8307"/>
    <cellStyle name="40% - Accent2 11 13 2" xfId="14686"/>
    <cellStyle name="40% - Accent2 11 14" xfId="9931"/>
    <cellStyle name="40% - Accent2 11 14 2" xfId="16078"/>
    <cellStyle name="40% - Accent2 11 15" xfId="10053"/>
    <cellStyle name="40% - Accent2 11 2" xfId="999"/>
    <cellStyle name="40% - Accent2 11 2 2" xfId="3940"/>
    <cellStyle name="40% - Accent2 11 2 2 2" xfId="8312"/>
    <cellStyle name="40% - Accent2 11 2 2 2 2" xfId="14691"/>
    <cellStyle name="40% - Accent2 11 2 2 3" xfId="10709"/>
    <cellStyle name="40% - Accent2 11 2 3" xfId="5135"/>
    <cellStyle name="40% - Accent2 11 2 3 2" xfId="8313"/>
    <cellStyle name="40% - Accent2 11 2 3 2 2" xfId="14692"/>
    <cellStyle name="40% - Accent2 11 2 3 3" xfId="12358"/>
    <cellStyle name="40% - Accent2 11 2 4" xfId="5611"/>
    <cellStyle name="40% - Accent2 11 2 4 2" xfId="8314"/>
    <cellStyle name="40% - Accent2 11 2 4 2 2" xfId="14693"/>
    <cellStyle name="40% - Accent2 11 2 4 3" xfId="12567"/>
    <cellStyle name="40% - Accent2 11 2 5" xfId="5965"/>
    <cellStyle name="40% - Accent2 11 2 5 2" xfId="8315"/>
    <cellStyle name="40% - Accent2 11 2 5 2 2" xfId="14694"/>
    <cellStyle name="40% - Accent2 11 2 5 3" xfId="12765"/>
    <cellStyle name="40% - Accent2 11 2 6" xfId="6251"/>
    <cellStyle name="40% - Accent2 11 2 6 2" xfId="8316"/>
    <cellStyle name="40% - Accent2 11 2 6 2 2" xfId="14695"/>
    <cellStyle name="40% - Accent2 11 2 6 3" xfId="12952"/>
    <cellStyle name="40% - Accent2 11 2 7" xfId="6859"/>
    <cellStyle name="40% - Accent2 11 2 7 2" xfId="8317"/>
    <cellStyle name="40% - Accent2 11 2 7 2 2" xfId="14696"/>
    <cellStyle name="40% - Accent2 11 2 7 3" xfId="13258"/>
    <cellStyle name="40% - Accent2 11 2 8" xfId="8311"/>
    <cellStyle name="40% - Accent2 11 2 8 2" xfId="14690"/>
    <cellStyle name="40% - Accent2 11 2 9" xfId="10268"/>
    <cellStyle name="40% - Accent2 11 3" xfId="2131"/>
    <cellStyle name="40% - Accent2 11 3 2" xfId="8318"/>
    <cellStyle name="40% - Accent2 11 3 2 2" xfId="14697"/>
    <cellStyle name="40% - Accent2 11 3 3" xfId="11236"/>
    <cellStyle name="40% - Accent2 11 4" xfId="2485"/>
    <cellStyle name="40% - Accent2 11 4 2" xfId="8319"/>
    <cellStyle name="40% - Accent2 11 4 2 2" xfId="14698"/>
    <cellStyle name="40% - Accent2 11 4 3" xfId="11366"/>
    <cellStyle name="40% - Accent2 11 5" xfId="1902"/>
    <cellStyle name="40% - Accent2 11 5 2" xfId="8320"/>
    <cellStyle name="40% - Accent2 11 5 2 2" xfId="14699"/>
    <cellStyle name="40% - Accent2 11 5 3" xfId="11122"/>
    <cellStyle name="40% - Accent2 11 6" xfId="2745"/>
    <cellStyle name="40% - Accent2 11 6 2" xfId="8321"/>
    <cellStyle name="40% - Accent2 11 6 2 2" xfId="14700"/>
    <cellStyle name="40% - Accent2 11 6 3" xfId="11481"/>
    <cellStyle name="40% - Accent2 11 7" xfId="3803"/>
    <cellStyle name="40% - Accent2 11 7 2" xfId="8322"/>
    <cellStyle name="40% - Accent2 11 7 2 2" xfId="14701"/>
    <cellStyle name="40% - Accent2 11 7 3" xfId="11864"/>
    <cellStyle name="40% - Accent2 11 8" xfId="4325"/>
    <cellStyle name="40% - Accent2 11 8 2" xfId="8323"/>
    <cellStyle name="40% - Accent2 11 8 2 2" xfId="14702"/>
    <cellStyle name="40% - Accent2 11 8 3" xfId="12076"/>
    <cellStyle name="40% - Accent2 11 9" xfId="4648"/>
    <cellStyle name="40% - Accent2 11 9 2" xfId="8324"/>
    <cellStyle name="40% - Accent2 11 9 2 2" xfId="14703"/>
    <cellStyle name="40% - Accent2 11 9 3" xfId="12175"/>
    <cellStyle name="40% - Accent2 12" xfId="243"/>
    <cellStyle name="40% - Accent2 12 10" xfId="5209"/>
    <cellStyle name="40% - Accent2 12 10 2" xfId="8326"/>
    <cellStyle name="40% - Accent2 12 10 2 2" xfId="14705"/>
    <cellStyle name="40% - Accent2 12 10 3" xfId="12421"/>
    <cellStyle name="40% - Accent2 12 11" xfId="5674"/>
    <cellStyle name="40% - Accent2 12 11 2" xfId="8327"/>
    <cellStyle name="40% - Accent2 12 11 2 2" xfId="14706"/>
    <cellStyle name="40% - Accent2 12 11 3" xfId="12625"/>
    <cellStyle name="40% - Accent2 12 12" xfId="6411"/>
    <cellStyle name="40% - Accent2 12 12 2" xfId="8328"/>
    <cellStyle name="40% - Accent2 12 12 2 2" xfId="14707"/>
    <cellStyle name="40% - Accent2 12 12 3" xfId="13075"/>
    <cellStyle name="40% - Accent2 12 13" xfId="8325"/>
    <cellStyle name="40% - Accent2 12 13 2" xfId="14704"/>
    <cellStyle name="40% - Accent2 12 14" xfId="9932"/>
    <cellStyle name="40% - Accent2 12 14 2" xfId="16079"/>
    <cellStyle name="40% - Accent2 12 15" xfId="10054"/>
    <cellStyle name="40% - Accent2 12 2" xfId="1000"/>
    <cellStyle name="40% - Accent2 12 2 2" xfId="3941"/>
    <cellStyle name="40% - Accent2 12 2 2 2" xfId="8330"/>
    <cellStyle name="40% - Accent2 12 2 2 2 2" xfId="14709"/>
    <cellStyle name="40% - Accent2 12 2 2 3" xfId="10710"/>
    <cellStyle name="40% - Accent2 12 2 3" xfId="5136"/>
    <cellStyle name="40% - Accent2 12 2 3 2" xfId="8331"/>
    <cellStyle name="40% - Accent2 12 2 3 2 2" xfId="14710"/>
    <cellStyle name="40% - Accent2 12 2 3 3" xfId="12359"/>
    <cellStyle name="40% - Accent2 12 2 4" xfId="5612"/>
    <cellStyle name="40% - Accent2 12 2 4 2" xfId="8332"/>
    <cellStyle name="40% - Accent2 12 2 4 2 2" xfId="14711"/>
    <cellStyle name="40% - Accent2 12 2 4 3" xfId="12568"/>
    <cellStyle name="40% - Accent2 12 2 5" xfId="5966"/>
    <cellStyle name="40% - Accent2 12 2 5 2" xfId="8333"/>
    <cellStyle name="40% - Accent2 12 2 5 2 2" xfId="14712"/>
    <cellStyle name="40% - Accent2 12 2 5 3" xfId="12766"/>
    <cellStyle name="40% - Accent2 12 2 6" xfId="6252"/>
    <cellStyle name="40% - Accent2 12 2 6 2" xfId="8334"/>
    <cellStyle name="40% - Accent2 12 2 6 2 2" xfId="14713"/>
    <cellStyle name="40% - Accent2 12 2 6 3" xfId="12953"/>
    <cellStyle name="40% - Accent2 12 2 7" xfId="6860"/>
    <cellStyle name="40% - Accent2 12 2 7 2" xfId="8335"/>
    <cellStyle name="40% - Accent2 12 2 7 2 2" xfId="14714"/>
    <cellStyle name="40% - Accent2 12 2 7 3" xfId="13259"/>
    <cellStyle name="40% - Accent2 12 2 8" xfId="8329"/>
    <cellStyle name="40% - Accent2 12 2 8 2" xfId="14708"/>
    <cellStyle name="40% - Accent2 12 2 9" xfId="10269"/>
    <cellStyle name="40% - Accent2 12 3" xfId="2132"/>
    <cellStyle name="40% - Accent2 12 3 2" xfId="8336"/>
    <cellStyle name="40% - Accent2 12 3 2 2" xfId="14715"/>
    <cellStyle name="40% - Accent2 12 3 3" xfId="11237"/>
    <cellStyle name="40% - Accent2 12 4" xfId="2488"/>
    <cellStyle name="40% - Accent2 12 4 2" xfId="8337"/>
    <cellStyle name="40% - Accent2 12 4 2 2" xfId="14716"/>
    <cellStyle name="40% - Accent2 12 4 3" xfId="11368"/>
    <cellStyle name="40% - Accent2 12 5" xfId="1899"/>
    <cellStyle name="40% - Accent2 12 5 2" xfId="8338"/>
    <cellStyle name="40% - Accent2 12 5 2 2" xfId="14717"/>
    <cellStyle name="40% - Accent2 12 5 3" xfId="11120"/>
    <cellStyle name="40% - Accent2 12 6" xfId="2748"/>
    <cellStyle name="40% - Accent2 12 6 2" xfId="8339"/>
    <cellStyle name="40% - Accent2 12 6 2 2" xfId="14718"/>
    <cellStyle name="40% - Accent2 12 6 3" xfId="11483"/>
    <cellStyle name="40% - Accent2 12 7" xfId="3804"/>
    <cellStyle name="40% - Accent2 12 7 2" xfId="8340"/>
    <cellStyle name="40% - Accent2 12 7 2 2" xfId="14719"/>
    <cellStyle name="40% - Accent2 12 7 3" xfId="11865"/>
    <cellStyle name="40% - Accent2 12 8" xfId="4326"/>
    <cellStyle name="40% - Accent2 12 8 2" xfId="8341"/>
    <cellStyle name="40% - Accent2 12 8 2 2" xfId="14720"/>
    <cellStyle name="40% - Accent2 12 8 3" xfId="12077"/>
    <cellStyle name="40% - Accent2 12 9" xfId="4647"/>
    <cellStyle name="40% - Accent2 12 9 2" xfId="8342"/>
    <cellStyle name="40% - Accent2 12 9 2 2" xfId="14721"/>
    <cellStyle name="40% - Accent2 12 9 3" xfId="12174"/>
    <cellStyle name="40% - Accent2 13" xfId="244"/>
    <cellStyle name="40% - Accent2 13 10" xfId="5688"/>
    <cellStyle name="40% - Accent2 13 11" xfId="6408"/>
    <cellStyle name="40% - Accent2 13 12" xfId="8343"/>
    <cellStyle name="40% - Accent2 13 12 2" xfId="14722"/>
    <cellStyle name="40% - Accent2 13 2" xfId="997"/>
    <cellStyle name="40% - Accent2 13 2 2" xfId="10707"/>
    <cellStyle name="40% - Accent2 13 2 3" xfId="10270"/>
    <cellStyle name="40% - Accent2 13 3" xfId="2129"/>
    <cellStyle name="40% - Accent2 13 4" xfId="2500"/>
    <cellStyle name="40% - Accent2 13 5" xfId="1773"/>
    <cellStyle name="40% - Accent2 13 6" xfId="2878"/>
    <cellStyle name="40% - Accent2 13 7" xfId="4323"/>
    <cellStyle name="40% - Accent2 13 8" xfId="4658"/>
    <cellStyle name="40% - Accent2 13 9" xfId="5223"/>
    <cellStyle name="40% - Accent2 14" xfId="245"/>
    <cellStyle name="40% - Accent2 14 2" xfId="8344"/>
    <cellStyle name="40% - Accent2 14 2 2" xfId="14723"/>
    <cellStyle name="40% - Accent2 14 3" xfId="10271"/>
    <cellStyle name="40% - Accent2 15" xfId="246"/>
    <cellStyle name="40% - Accent2 15 2" xfId="8345"/>
    <cellStyle name="40% - Accent2 15 2 2" xfId="14724"/>
    <cellStyle name="40% - Accent2 15 3" xfId="10272"/>
    <cellStyle name="40% - Accent2 2" xfId="247"/>
    <cellStyle name="40% - Accent2 2 10" xfId="2747"/>
    <cellStyle name="40% - Accent2 2 11" xfId="4327"/>
    <cellStyle name="40% - Accent2 2 12" xfId="4646"/>
    <cellStyle name="40% - Accent2 2 13" xfId="5212"/>
    <cellStyle name="40% - Accent2 2 14" xfId="5677"/>
    <cellStyle name="40% - Accent2 2 15" xfId="6412"/>
    <cellStyle name="40% - Accent2 2 16" xfId="8346"/>
    <cellStyle name="40% - Accent2 2 16 2" xfId="14725"/>
    <cellStyle name="40% - Accent2 2 2" xfId="248"/>
    <cellStyle name="40% - Accent2 2 2 10" xfId="5211"/>
    <cellStyle name="40% - Accent2 2 2 10 2" xfId="8348"/>
    <cellStyle name="40% - Accent2 2 2 10 2 2" xfId="14727"/>
    <cellStyle name="40% - Accent2 2 2 10 3" xfId="12422"/>
    <cellStyle name="40% - Accent2 2 2 11" xfId="5676"/>
    <cellStyle name="40% - Accent2 2 2 11 2" xfId="8349"/>
    <cellStyle name="40% - Accent2 2 2 11 2 2" xfId="14728"/>
    <cellStyle name="40% - Accent2 2 2 11 3" xfId="12626"/>
    <cellStyle name="40% - Accent2 2 2 12" xfId="6413"/>
    <cellStyle name="40% - Accent2 2 2 12 2" xfId="8350"/>
    <cellStyle name="40% - Accent2 2 2 12 2 2" xfId="14729"/>
    <cellStyle name="40% - Accent2 2 2 12 3" xfId="13076"/>
    <cellStyle name="40% - Accent2 2 2 13" xfId="8347"/>
    <cellStyle name="40% - Accent2 2 2 13 2" xfId="14726"/>
    <cellStyle name="40% - Accent2 2 2 14" xfId="9933"/>
    <cellStyle name="40% - Accent2 2 2 14 2" xfId="16080"/>
    <cellStyle name="40% - Accent2 2 2 15" xfId="10055"/>
    <cellStyle name="40% - Accent2 2 2 2" xfId="1002"/>
    <cellStyle name="40% - Accent2 2 2 2 2" xfId="3942"/>
    <cellStyle name="40% - Accent2 2 2 2 2 2" xfId="8352"/>
    <cellStyle name="40% - Accent2 2 2 2 2 2 2" xfId="14731"/>
    <cellStyle name="40% - Accent2 2 2 2 2 3" xfId="10711"/>
    <cellStyle name="40% - Accent2 2 2 2 3" xfId="5137"/>
    <cellStyle name="40% - Accent2 2 2 2 3 2" xfId="8353"/>
    <cellStyle name="40% - Accent2 2 2 2 3 2 2" xfId="14732"/>
    <cellStyle name="40% - Accent2 2 2 2 3 3" xfId="12360"/>
    <cellStyle name="40% - Accent2 2 2 2 4" xfId="5613"/>
    <cellStyle name="40% - Accent2 2 2 2 4 2" xfId="8354"/>
    <cellStyle name="40% - Accent2 2 2 2 4 2 2" xfId="14733"/>
    <cellStyle name="40% - Accent2 2 2 2 4 3" xfId="12569"/>
    <cellStyle name="40% - Accent2 2 2 2 5" xfId="5967"/>
    <cellStyle name="40% - Accent2 2 2 2 5 2" xfId="8355"/>
    <cellStyle name="40% - Accent2 2 2 2 5 2 2" xfId="14734"/>
    <cellStyle name="40% - Accent2 2 2 2 5 3" xfId="12767"/>
    <cellStyle name="40% - Accent2 2 2 2 6" xfId="6253"/>
    <cellStyle name="40% - Accent2 2 2 2 6 2" xfId="8356"/>
    <cellStyle name="40% - Accent2 2 2 2 6 2 2" xfId="14735"/>
    <cellStyle name="40% - Accent2 2 2 2 6 3" xfId="12954"/>
    <cellStyle name="40% - Accent2 2 2 2 7" xfId="6861"/>
    <cellStyle name="40% - Accent2 2 2 2 7 2" xfId="8357"/>
    <cellStyle name="40% - Accent2 2 2 2 7 2 2" xfId="14736"/>
    <cellStyle name="40% - Accent2 2 2 2 7 3" xfId="13260"/>
    <cellStyle name="40% - Accent2 2 2 2 8" xfId="8351"/>
    <cellStyle name="40% - Accent2 2 2 2 8 2" xfId="14730"/>
    <cellStyle name="40% - Accent2 2 2 2 9" xfId="10274"/>
    <cellStyle name="40% - Accent2 2 2 3" xfId="2134"/>
    <cellStyle name="40% - Accent2 2 2 3 2" xfId="8358"/>
    <cellStyle name="40% - Accent2 2 2 3 2 2" xfId="14737"/>
    <cellStyle name="40% - Accent2 2 2 3 3" xfId="11238"/>
    <cellStyle name="40% - Accent2 2 2 4" xfId="2486"/>
    <cellStyle name="40% - Accent2 2 2 4 2" xfId="8359"/>
    <cellStyle name="40% - Accent2 2 2 4 2 2" xfId="14738"/>
    <cellStyle name="40% - Accent2 2 2 4 3" xfId="11367"/>
    <cellStyle name="40% - Accent2 2 2 5" xfId="1901"/>
    <cellStyle name="40% - Accent2 2 2 5 2" xfId="8360"/>
    <cellStyle name="40% - Accent2 2 2 5 2 2" xfId="14739"/>
    <cellStyle name="40% - Accent2 2 2 5 3" xfId="11121"/>
    <cellStyle name="40% - Accent2 2 2 6" xfId="2746"/>
    <cellStyle name="40% - Accent2 2 2 6 2" xfId="8361"/>
    <cellStyle name="40% - Accent2 2 2 6 2 2" xfId="14740"/>
    <cellStyle name="40% - Accent2 2 2 6 3" xfId="11482"/>
    <cellStyle name="40% - Accent2 2 2 7" xfId="3805"/>
    <cellStyle name="40% - Accent2 2 2 7 2" xfId="8362"/>
    <cellStyle name="40% - Accent2 2 2 7 2 2" xfId="14741"/>
    <cellStyle name="40% - Accent2 2 2 7 3" xfId="11866"/>
    <cellStyle name="40% - Accent2 2 2 8" xfId="4328"/>
    <cellStyle name="40% - Accent2 2 2 8 2" xfId="8363"/>
    <cellStyle name="40% - Accent2 2 2 8 2 2" xfId="14742"/>
    <cellStyle name="40% - Accent2 2 2 8 3" xfId="12078"/>
    <cellStyle name="40% - Accent2 2 2 9" xfId="4644"/>
    <cellStyle name="40% - Accent2 2 2 9 2" xfId="8364"/>
    <cellStyle name="40% - Accent2 2 2 9 2 2" xfId="14743"/>
    <cellStyle name="40% - Accent2 2 2 9 3" xfId="12172"/>
    <cellStyle name="40% - Accent2 2 3" xfId="249"/>
    <cellStyle name="40% - Accent2 2 3 2" xfId="8365"/>
    <cellStyle name="40% - Accent2 2 3 2 2" xfId="14744"/>
    <cellStyle name="40% - Accent2 2 3 3" xfId="10273"/>
    <cellStyle name="40% - Accent2 2 4" xfId="250"/>
    <cellStyle name="40% - Accent2 2 4 2" xfId="8366"/>
    <cellStyle name="40% - Accent2 2 4 2 2" xfId="14745"/>
    <cellStyle name="40% - Accent2 2 4 3" xfId="10275"/>
    <cellStyle name="40% - Accent2 2 5" xfId="251"/>
    <cellStyle name="40% - Accent2 2 5 2" xfId="8367"/>
    <cellStyle name="40% - Accent2 2 5 2 2" xfId="14746"/>
    <cellStyle name="40% - Accent2 2 5 3" xfId="10276"/>
    <cellStyle name="40% - Accent2 2 6" xfId="1001"/>
    <cellStyle name="40% - Accent2 2 7" xfId="2133"/>
    <cellStyle name="40% - Accent2 2 8" xfId="2487"/>
    <cellStyle name="40% - Accent2 2 9" xfId="1900"/>
    <cellStyle name="40% - Accent2 2_WAST 1112 040512 WG Submission" xfId="252"/>
    <cellStyle name="40% - Accent2 3" xfId="253"/>
    <cellStyle name="40% - Accent2 3 10" xfId="5210"/>
    <cellStyle name="40% - Accent2 3 11" xfId="5675"/>
    <cellStyle name="40% - Accent2 3 12" xfId="6414"/>
    <cellStyle name="40% - Accent2 3 2" xfId="254"/>
    <cellStyle name="40% - Accent2 3 2 10" xfId="5208"/>
    <cellStyle name="40% - Accent2 3 2 10 2" xfId="8369"/>
    <cellStyle name="40% - Accent2 3 2 10 2 2" xfId="14748"/>
    <cellStyle name="40% - Accent2 3 2 10 3" xfId="12420"/>
    <cellStyle name="40% - Accent2 3 2 11" xfId="5673"/>
    <cellStyle name="40% - Accent2 3 2 11 2" xfId="8370"/>
    <cellStyle name="40% - Accent2 3 2 11 2 2" xfId="14749"/>
    <cellStyle name="40% - Accent2 3 2 11 3" xfId="12624"/>
    <cellStyle name="40% - Accent2 3 2 12" xfId="6415"/>
    <cellStyle name="40% - Accent2 3 2 12 2" xfId="8371"/>
    <cellStyle name="40% - Accent2 3 2 12 2 2" xfId="14750"/>
    <cellStyle name="40% - Accent2 3 2 12 3" xfId="13077"/>
    <cellStyle name="40% - Accent2 3 2 13" xfId="8368"/>
    <cellStyle name="40% - Accent2 3 2 13 2" xfId="14747"/>
    <cellStyle name="40% - Accent2 3 2 14" xfId="9934"/>
    <cellStyle name="40% - Accent2 3 2 14 2" xfId="16081"/>
    <cellStyle name="40% - Accent2 3 2 15" xfId="10056"/>
    <cellStyle name="40% - Accent2 3 2 2" xfId="1004"/>
    <cellStyle name="40% - Accent2 3 2 2 2" xfId="3943"/>
    <cellStyle name="40% - Accent2 3 2 2 2 2" xfId="8373"/>
    <cellStyle name="40% - Accent2 3 2 2 2 2 2" xfId="14752"/>
    <cellStyle name="40% - Accent2 3 2 2 2 3" xfId="10713"/>
    <cellStyle name="40% - Accent2 3 2 2 3" xfId="5138"/>
    <cellStyle name="40% - Accent2 3 2 2 3 2" xfId="8374"/>
    <cellStyle name="40% - Accent2 3 2 2 3 2 2" xfId="14753"/>
    <cellStyle name="40% - Accent2 3 2 2 3 3" xfId="12361"/>
    <cellStyle name="40% - Accent2 3 2 2 4" xfId="5614"/>
    <cellStyle name="40% - Accent2 3 2 2 4 2" xfId="8375"/>
    <cellStyle name="40% - Accent2 3 2 2 4 2 2" xfId="14754"/>
    <cellStyle name="40% - Accent2 3 2 2 4 3" xfId="12570"/>
    <cellStyle name="40% - Accent2 3 2 2 5" xfId="5968"/>
    <cellStyle name="40% - Accent2 3 2 2 5 2" xfId="8376"/>
    <cellStyle name="40% - Accent2 3 2 2 5 2 2" xfId="14755"/>
    <cellStyle name="40% - Accent2 3 2 2 5 3" xfId="12768"/>
    <cellStyle name="40% - Accent2 3 2 2 6" xfId="6254"/>
    <cellStyle name="40% - Accent2 3 2 2 6 2" xfId="8377"/>
    <cellStyle name="40% - Accent2 3 2 2 6 2 2" xfId="14756"/>
    <cellStyle name="40% - Accent2 3 2 2 6 3" xfId="12955"/>
    <cellStyle name="40% - Accent2 3 2 2 7" xfId="6862"/>
    <cellStyle name="40% - Accent2 3 2 2 7 2" xfId="8378"/>
    <cellStyle name="40% - Accent2 3 2 2 7 2 2" xfId="14757"/>
    <cellStyle name="40% - Accent2 3 2 2 7 3" xfId="13261"/>
    <cellStyle name="40% - Accent2 3 2 2 8" xfId="8372"/>
    <cellStyle name="40% - Accent2 3 2 2 8 2" xfId="14751"/>
    <cellStyle name="40% - Accent2 3 2 2 9" xfId="10278"/>
    <cellStyle name="40% - Accent2 3 2 3" xfId="2136"/>
    <cellStyle name="40% - Accent2 3 2 3 2" xfId="8379"/>
    <cellStyle name="40% - Accent2 3 2 3 2 2" xfId="14758"/>
    <cellStyle name="40% - Accent2 3 2 3 3" xfId="11239"/>
    <cellStyle name="40% - Accent2 3 2 4" xfId="2483"/>
    <cellStyle name="40% - Accent2 3 2 4 2" xfId="8380"/>
    <cellStyle name="40% - Accent2 3 2 4 2 2" xfId="14759"/>
    <cellStyle name="40% - Accent2 3 2 4 3" xfId="11365"/>
    <cellStyle name="40% - Accent2 3 2 5" xfId="1904"/>
    <cellStyle name="40% - Accent2 3 2 5 2" xfId="8381"/>
    <cellStyle name="40% - Accent2 3 2 5 2 2" xfId="14760"/>
    <cellStyle name="40% - Accent2 3 2 5 3" xfId="11123"/>
    <cellStyle name="40% - Accent2 3 2 6" xfId="2743"/>
    <cellStyle name="40% - Accent2 3 2 6 2" xfId="8382"/>
    <cellStyle name="40% - Accent2 3 2 6 2 2" xfId="14761"/>
    <cellStyle name="40% - Accent2 3 2 6 3" xfId="11480"/>
    <cellStyle name="40% - Accent2 3 2 7" xfId="3806"/>
    <cellStyle name="40% - Accent2 3 2 7 2" xfId="8383"/>
    <cellStyle name="40% - Accent2 3 2 7 2 2" xfId="14762"/>
    <cellStyle name="40% - Accent2 3 2 7 3" xfId="11867"/>
    <cellStyle name="40% - Accent2 3 2 8" xfId="4330"/>
    <cellStyle name="40% - Accent2 3 2 8 2" xfId="8384"/>
    <cellStyle name="40% - Accent2 3 2 8 2 2" xfId="14763"/>
    <cellStyle name="40% - Accent2 3 2 8 3" xfId="12079"/>
    <cellStyle name="40% - Accent2 3 2 9" xfId="4634"/>
    <cellStyle name="40% - Accent2 3 2 9 2" xfId="8385"/>
    <cellStyle name="40% - Accent2 3 2 9 2 2" xfId="14764"/>
    <cellStyle name="40% - Accent2 3 2 9 3" xfId="12171"/>
    <cellStyle name="40% - Accent2 3 3" xfId="1003"/>
    <cellStyle name="40% - Accent2 3 3 2" xfId="10712"/>
    <cellStyle name="40% - Accent2 3 3 3" xfId="10277"/>
    <cellStyle name="40% - Accent2 3 4" xfId="2135"/>
    <cellStyle name="40% - Accent2 3 5" xfId="2484"/>
    <cellStyle name="40% - Accent2 3 6" xfId="1903"/>
    <cellStyle name="40% - Accent2 3 7" xfId="2744"/>
    <cellStyle name="40% - Accent2 3 8" xfId="4329"/>
    <cellStyle name="40% - Accent2 3 9" xfId="4631"/>
    <cellStyle name="40% - Accent2 3_WAST 1112 040512 WG Submission" xfId="255"/>
    <cellStyle name="40% - Accent2 4" xfId="256"/>
    <cellStyle name="40% - Accent2 4 10" xfId="4633"/>
    <cellStyle name="40% - Accent2 4 10 2" xfId="8386"/>
    <cellStyle name="40% - Accent2 4 10 2 2" xfId="14765"/>
    <cellStyle name="40% - Accent2 4 10 3" xfId="12170"/>
    <cellStyle name="40% - Accent2 4 11" xfId="5195"/>
    <cellStyle name="40% - Accent2 4 11 2" xfId="8387"/>
    <cellStyle name="40% - Accent2 4 11 2 2" xfId="14766"/>
    <cellStyle name="40% - Accent2 4 11 3" xfId="12416"/>
    <cellStyle name="40% - Accent2 4 12" xfId="4985"/>
    <cellStyle name="40% - Accent2 4 12 2" xfId="8388"/>
    <cellStyle name="40% - Accent2 4 12 2 2" xfId="14767"/>
    <cellStyle name="40% - Accent2 4 12 3" xfId="12274"/>
    <cellStyle name="40% - Accent2 4 13" xfId="6416"/>
    <cellStyle name="40% - Accent2 4 13 2" xfId="8389"/>
    <cellStyle name="40% - Accent2 4 13 2 2" xfId="14768"/>
    <cellStyle name="40% - Accent2 4 13 3" xfId="13078"/>
    <cellStyle name="40% - Accent2 4 14" xfId="9935"/>
    <cellStyle name="40% - Accent2 4 14 2" xfId="16082"/>
    <cellStyle name="40% - Accent2 4 15" xfId="10057"/>
    <cellStyle name="40% - Accent2 4 2" xfId="257"/>
    <cellStyle name="40% - Accent2 4 2 10" xfId="5969"/>
    <cellStyle name="40% - Accent2 4 2 10 2" xfId="8391"/>
    <cellStyle name="40% - Accent2 4 2 10 2 2" xfId="14770"/>
    <cellStyle name="40% - Accent2 4 2 10 3" xfId="12769"/>
    <cellStyle name="40% - Accent2 4 2 11" xfId="6255"/>
    <cellStyle name="40% - Accent2 4 2 11 2" xfId="8392"/>
    <cellStyle name="40% - Accent2 4 2 11 2 2" xfId="14771"/>
    <cellStyle name="40% - Accent2 4 2 11 3" xfId="12956"/>
    <cellStyle name="40% - Accent2 4 2 12" xfId="6863"/>
    <cellStyle name="40% - Accent2 4 2 12 2" xfId="8393"/>
    <cellStyle name="40% - Accent2 4 2 12 2 2" xfId="14772"/>
    <cellStyle name="40% - Accent2 4 2 12 3" xfId="13262"/>
    <cellStyle name="40% - Accent2 4 2 13" xfId="8390"/>
    <cellStyle name="40% - Accent2 4 2 13 2" xfId="14769"/>
    <cellStyle name="40% - Accent2 4 2 14" xfId="10279"/>
    <cellStyle name="40% - Accent2 4 2 2" xfId="1843"/>
    <cellStyle name="40% - Accent2 4 2 2 2" xfId="8394"/>
    <cellStyle name="40% - Accent2 4 2 2 2 2" xfId="11093"/>
    <cellStyle name="40% - Accent2 4 2 2 3" xfId="10280"/>
    <cellStyle name="40% - Accent2 4 2 3" xfId="2956"/>
    <cellStyle name="40% - Accent2 4 2 3 2" xfId="8395"/>
    <cellStyle name="40% - Accent2 4 2 3 2 2" xfId="14773"/>
    <cellStyle name="40% - Accent2 4 2 3 3" xfId="11537"/>
    <cellStyle name="40% - Accent2 4 2 4" xfId="3318"/>
    <cellStyle name="40% - Accent2 4 2 4 2" xfId="8396"/>
    <cellStyle name="40% - Accent2 4 2 4 2 2" xfId="14774"/>
    <cellStyle name="40% - Accent2 4 2 4 3" xfId="11635"/>
    <cellStyle name="40% - Accent2 4 2 5" xfId="3572"/>
    <cellStyle name="40% - Accent2 4 2 5 2" xfId="8397"/>
    <cellStyle name="40% - Accent2 4 2 5 2 2" xfId="14775"/>
    <cellStyle name="40% - Accent2 4 2 5 3" xfId="11731"/>
    <cellStyle name="40% - Accent2 4 2 6" xfId="3704"/>
    <cellStyle name="40% - Accent2 4 2 6 2" xfId="8398"/>
    <cellStyle name="40% - Accent2 4 2 6 2 2" xfId="14776"/>
    <cellStyle name="40% - Accent2 4 2 6 3" xfId="11776"/>
    <cellStyle name="40% - Accent2 4 2 7" xfId="3944"/>
    <cellStyle name="40% - Accent2 4 2 7 2" xfId="8399"/>
    <cellStyle name="40% - Accent2 4 2 7 2 2" xfId="14777"/>
    <cellStyle name="40% - Accent2 4 2 7 3" xfId="11945"/>
    <cellStyle name="40% - Accent2 4 2 8" xfId="5139"/>
    <cellStyle name="40% - Accent2 4 2 8 2" xfId="8400"/>
    <cellStyle name="40% - Accent2 4 2 8 2 2" xfId="14778"/>
    <cellStyle name="40% - Accent2 4 2 8 3" xfId="12362"/>
    <cellStyle name="40% - Accent2 4 2 9" xfId="5615"/>
    <cellStyle name="40% - Accent2 4 2 9 2" xfId="8401"/>
    <cellStyle name="40% - Accent2 4 2 9 2 2" xfId="14779"/>
    <cellStyle name="40% - Accent2 4 2 9 3" xfId="12571"/>
    <cellStyle name="40% - Accent2 4 3" xfId="1005"/>
    <cellStyle name="40% - Accent2 4 3 2" xfId="8402"/>
    <cellStyle name="40% - Accent2 4 3 2 2" xfId="14780"/>
    <cellStyle name="40% - Accent2 4 3 3" xfId="10714"/>
    <cellStyle name="40% - Accent2 4 4" xfId="2137"/>
    <cellStyle name="40% - Accent2 4 4 2" xfId="8403"/>
    <cellStyle name="40% - Accent2 4 4 2 2" xfId="14781"/>
    <cellStyle name="40% - Accent2 4 4 3" xfId="11240"/>
    <cellStyle name="40% - Accent2 4 5" xfId="2470"/>
    <cellStyle name="40% - Accent2 4 5 2" xfId="8404"/>
    <cellStyle name="40% - Accent2 4 5 2 2" xfId="14782"/>
    <cellStyle name="40% - Accent2 4 5 3" xfId="11359"/>
    <cellStyle name="40% - Accent2 4 6" xfId="1917"/>
    <cellStyle name="40% - Accent2 4 6 2" xfId="8405"/>
    <cellStyle name="40% - Accent2 4 6 2 2" xfId="14783"/>
    <cellStyle name="40% - Accent2 4 6 3" xfId="11127"/>
    <cellStyle name="40% - Accent2 4 7" xfId="2730"/>
    <cellStyle name="40% - Accent2 4 7 2" xfId="8406"/>
    <cellStyle name="40% - Accent2 4 7 2 2" xfId="14784"/>
    <cellStyle name="40% - Accent2 4 7 3" xfId="11476"/>
    <cellStyle name="40% - Accent2 4 8" xfId="3807"/>
    <cellStyle name="40% - Accent2 4 8 2" xfId="8407"/>
    <cellStyle name="40% - Accent2 4 8 2 2" xfId="14785"/>
    <cellStyle name="40% - Accent2 4 8 3" xfId="11868"/>
    <cellStyle name="40% - Accent2 4 9" xfId="4331"/>
    <cellStyle name="40% - Accent2 4 9 2" xfId="8408"/>
    <cellStyle name="40% - Accent2 4 9 2 2" xfId="14786"/>
    <cellStyle name="40% - Accent2 4 9 3" xfId="12080"/>
    <cellStyle name="40% - Accent2 4_WAST 1112 040512 WG Submission" xfId="258"/>
    <cellStyle name="40% - Accent2 5" xfId="259"/>
    <cellStyle name="40% - Accent2 5 10" xfId="4632"/>
    <cellStyle name="40% - Accent2 5 10 2" xfId="8409"/>
    <cellStyle name="40% - Accent2 5 10 2 2" xfId="14787"/>
    <cellStyle name="40% - Accent2 5 10 3" xfId="12169"/>
    <cellStyle name="40% - Accent2 5 11" xfId="5198"/>
    <cellStyle name="40% - Accent2 5 11 2" xfId="8410"/>
    <cellStyle name="40% - Accent2 5 11 2 2" xfId="14788"/>
    <cellStyle name="40% - Accent2 5 11 3" xfId="12419"/>
    <cellStyle name="40% - Accent2 5 12" xfId="4988"/>
    <cellStyle name="40% - Accent2 5 12 2" xfId="8411"/>
    <cellStyle name="40% - Accent2 5 12 2 2" xfId="14789"/>
    <cellStyle name="40% - Accent2 5 12 3" xfId="12277"/>
    <cellStyle name="40% - Accent2 5 13" xfId="6417"/>
    <cellStyle name="40% - Accent2 5 13 2" xfId="8412"/>
    <cellStyle name="40% - Accent2 5 13 2 2" xfId="14790"/>
    <cellStyle name="40% - Accent2 5 13 3" xfId="13079"/>
    <cellStyle name="40% - Accent2 5 14" xfId="9936"/>
    <cellStyle name="40% - Accent2 5 14 2" xfId="16083"/>
    <cellStyle name="40% - Accent2 5 15" xfId="10058"/>
    <cellStyle name="40% - Accent2 5 2" xfId="260"/>
    <cellStyle name="40% - Accent2 5 2 10" xfId="5970"/>
    <cellStyle name="40% - Accent2 5 2 10 2" xfId="8414"/>
    <cellStyle name="40% - Accent2 5 2 10 2 2" xfId="14792"/>
    <cellStyle name="40% - Accent2 5 2 10 3" xfId="12770"/>
    <cellStyle name="40% - Accent2 5 2 11" xfId="6256"/>
    <cellStyle name="40% - Accent2 5 2 11 2" xfId="8415"/>
    <cellStyle name="40% - Accent2 5 2 11 2 2" xfId="14793"/>
    <cellStyle name="40% - Accent2 5 2 11 3" xfId="12957"/>
    <cellStyle name="40% - Accent2 5 2 12" xfId="6864"/>
    <cellStyle name="40% - Accent2 5 2 12 2" xfId="8416"/>
    <cellStyle name="40% - Accent2 5 2 12 2 2" xfId="14794"/>
    <cellStyle name="40% - Accent2 5 2 12 3" xfId="13263"/>
    <cellStyle name="40% - Accent2 5 2 13" xfId="8413"/>
    <cellStyle name="40% - Accent2 5 2 13 2" xfId="14791"/>
    <cellStyle name="40% - Accent2 5 2 14" xfId="10281"/>
    <cellStyle name="40% - Accent2 5 2 2" xfId="1844"/>
    <cellStyle name="40% - Accent2 5 2 2 2" xfId="8417"/>
    <cellStyle name="40% - Accent2 5 2 2 2 2" xfId="11094"/>
    <cellStyle name="40% - Accent2 5 2 2 3" xfId="10282"/>
    <cellStyle name="40% - Accent2 5 2 3" xfId="2957"/>
    <cellStyle name="40% - Accent2 5 2 3 2" xfId="8418"/>
    <cellStyle name="40% - Accent2 5 2 3 2 2" xfId="14795"/>
    <cellStyle name="40% - Accent2 5 2 3 3" xfId="11538"/>
    <cellStyle name="40% - Accent2 5 2 4" xfId="3319"/>
    <cellStyle name="40% - Accent2 5 2 4 2" xfId="8419"/>
    <cellStyle name="40% - Accent2 5 2 4 2 2" xfId="14796"/>
    <cellStyle name="40% - Accent2 5 2 4 3" xfId="11636"/>
    <cellStyle name="40% - Accent2 5 2 5" xfId="3573"/>
    <cellStyle name="40% - Accent2 5 2 5 2" xfId="8420"/>
    <cellStyle name="40% - Accent2 5 2 5 2 2" xfId="14797"/>
    <cellStyle name="40% - Accent2 5 2 5 3" xfId="11732"/>
    <cellStyle name="40% - Accent2 5 2 6" xfId="3705"/>
    <cellStyle name="40% - Accent2 5 2 6 2" xfId="8421"/>
    <cellStyle name="40% - Accent2 5 2 6 2 2" xfId="14798"/>
    <cellStyle name="40% - Accent2 5 2 6 3" xfId="11777"/>
    <cellStyle name="40% - Accent2 5 2 7" xfId="3945"/>
    <cellStyle name="40% - Accent2 5 2 7 2" xfId="8422"/>
    <cellStyle name="40% - Accent2 5 2 7 2 2" xfId="14799"/>
    <cellStyle name="40% - Accent2 5 2 7 3" xfId="11946"/>
    <cellStyle name="40% - Accent2 5 2 8" xfId="5140"/>
    <cellStyle name="40% - Accent2 5 2 8 2" xfId="8423"/>
    <cellStyle name="40% - Accent2 5 2 8 2 2" xfId="14800"/>
    <cellStyle name="40% - Accent2 5 2 8 3" xfId="12363"/>
    <cellStyle name="40% - Accent2 5 2 9" xfId="5616"/>
    <cellStyle name="40% - Accent2 5 2 9 2" xfId="8424"/>
    <cellStyle name="40% - Accent2 5 2 9 2 2" xfId="14801"/>
    <cellStyle name="40% - Accent2 5 2 9 3" xfId="12572"/>
    <cellStyle name="40% - Accent2 5 3" xfId="1006"/>
    <cellStyle name="40% - Accent2 5 3 2" xfId="8425"/>
    <cellStyle name="40% - Accent2 5 3 2 2" xfId="14802"/>
    <cellStyle name="40% - Accent2 5 3 3" xfId="10715"/>
    <cellStyle name="40% - Accent2 5 4" xfId="2138"/>
    <cellStyle name="40% - Accent2 5 4 2" xfId="8426"/>
    <cellStyle name="40% - Accent2 5 4 2 2" xfId="14803"/>
    <cellStyle name="40% - Accent2 5 4 3" xfId="11241"/>
    <cellStyle name="40% - Accent2 5 5" xfId="2473"/>
    <cellStyle name="40% - Accent2 5 5 2" xfId="8427"/>
    <cellStyle name="40% - Accent2 5 5 2 2" xfId="14804"/>
    <cellStyle name="40% - Accent2 5 5 3" xfId="11362"/>
    <cellStyle name="40% - Accent2 5 6" xfId="1914"/>
    <cellStyle name="40% - Accent2 5 6 2" xfId="8428"/>
    <cellStyle name="40% - Accent2 5 6 2 2" xfId="14805"/>
    <cellStyle name="40% - Accent2 5 6 3" xfId="11124"/>
    <cellStyle name="40% - Accent2 5 7" xfId="2733"/>
    <cellStyle name="40% - Accent2 5 7 2" xfId="8429"/>
    <cellStyle name="40% - Accent2 5 7 2 2" xfId="14806"/>
    <cellStyle name="40% - Accent2 5 7 3" xfId="11479"/>
    <cellStyle name="40% - Accent2 5 8" xfId="3808"/>
    <cellStyle name="40% - Accent2 5 8 2" xfId="8430"/>
    <cellStyle name="40% - Accent2 5 8 2 2" xfId="14807"/>
    <cellStyle name="40% - Accent2 5 8 3" xfId="11869"/>
    <cellStyle name="40% - Accent2 5 9" xfId="4332"/>
    <cellStyle name="40% - Accent2 5 9 2" xfId="8431"/>
    <cellStyle name="40% - Accent2 5 9 2 2" xfId="14808"/>
    <cellStyle name="40% - Accent2 5 9 3" xfId="12081"/>
    <cellStyle name="40% - Accent2 5_WAST 1112 040512 WG Submission" xfId="261"/>
    <cellStyle name="40% - Accent2 6" xfId="262"/>
    <cellStyle name="40% - Accent2 6 10" xfId="4630"/>
    <cellStyle name="40% - Accent2 6 10 2" xfId="8432"/>
    <cellStyle name="40% - Accent2 6 10 2 2" xfId="14809"/>
    <cellStyle name="40% - Accent2 6 10 3" xfId="12168"/>
    <cellStyle name="40% - Accent2 6 11" xfId="5197"/>
    <cellStyle name="40% - Accent2 6 11 2" xfId="8433"/>
    <cellStyle name="40% - Accent2 6 11 2 2" xfId="14810"/>
    <cellStyle name="40% - Accent2 6 11 3" xfId="12418"/>
    <cellStyle name="40% - Accent2 6 12" xfId="4987"/>
    <cellStyle name="40% - Accent2 6 12 2" xfId="8434"/>
    <cellStyle name="40% - Accent2 6 12 2 2" xfId="14811"/>
    <cellStyle name="40% - Accent2 6 12 3" xfId="12276"/>
    <cellStyle name="40% - Accent2 6 13" xfId="6418"/>
    <cellStyle name="40% - Accent2 6 13 2" xfId="8435"/>
    <cellStyle name="40% - Accent2 6 13 2 2" xfId="14812"/>
    <cellStyle name="40% - Accent2 6 13 3" xfId="13080"/>
    <cellStyle name="40% - Accent2 6 14" xfId="9937"/>
    <cellStyle name="40% - Accent2 6 14 2" xfId="16084"/>
    <cellStyle name="40% - Accent2 6 15" xfId="10059"/>
    <cellStyle name="40% - Accent2 6 2" xfId="263"/>
    <cellStyle name="40% - Accent2 6 2 10" xfId="5971"/>
    <cellStyle name="40% - Accent2 6 2 10 2" xfId="8437"/>
    <cellStyle name="40% - Accent2 6 2 10 2 2" xfId="14814"/>
    <cellStyle name="40% - Accent2 6 2 10 3" xfId="12771"/>
    <cellStyle name="40% - Accent2 6 2 11" xfId="6257"/>
    <cellStyle name="40% - Accent2 6 2 11 2" xfId="8438"/>
    <cellStyle name="40% - Accent2 6 2 11 2 2" xfId="14815"/>
    <cellStyle name="40% - Accent2 6 2 11 3" xfId="12958"/>
    <cellStyle name="40% - Accent2 6 2 12" xfId="6865"/>
    <cellStyle name="40% - Accent2 6 2 12 2" xfId="8439"/>
    <cellStyle name="40% - Accent2 6 2 12 2 2" xfId="14816"/>
    <cellStyle name="40% - Accent2 6 2 12 3" xfId="13264"/>
    <cellStyle name="40% - Accent2 6 2 13" xfId="8436"/>
    <cellStyle name="40% - Accent2 6 2 13 2" xfId="14813"/>
    <cellStyle name="40% - Accent2 6 2 14" xfId="10283"/>
    <cellStyle name="40% - Accent2 6 2 2" xfId="1845"/>
    <cellStyle name="40% - Accent2 6 2 2 2" xfId="8440"/>
    <cellStyle name="40% - Accent2 6 2 2 2 2" xfId="11095"/>
    <cellStyle name="40% - Accent2 6 2 2 3" xfId="10284"/>
    <cellStyle name="40% - Accent2 6 2 3" xfId="2958"/>
    <cellStyle name="40% - Accent2 6 2 3 2" xfId="8441"/>
    <cellStyle name="40% - Accent2 6 2 3 2 2" xfId="14817"/>
    <cellStyle name="40% - Accent2 6 2 3 3" xfId="11539"/>
    <cellStyle name="40% - Accent2 6 2 4" xfId="3320"/>
    <cellStyle name="40% - Accent2 6 2 4 2" xfId="8442"/>
    <cellStyle name="40% - Accent2 6 2 4 2 2" xfId="14818"/>
    <cellStyle name="40% - Accent2 6 2 4 3" xfId="11637"/>
    <cellStyle name="40% - Accent2 6 2 5" xfId="3574"/>
    <cellStyle name="40% - Accent2 6 2 5 2" xfId="8443"/>
    <cellStyle name="40% - Accent2 6 2 5 2 2" xfId="14819"/>
    <cellStyle name="40% - Accent2 6 2 5 3" xfId="11733"/>
    <cellStyle name="40% - Accent2 6 2 6" xfId="3706"/>
    <cellStyle name="40% - Accent2 6 2 6 2" xfId="8444"/>
    <cellStyle name="40% - Accent2 6 2 6 2 2" xfId="14820"/>
    <cellStyle name="40% - Accent2 6 2 6 3" xfId="11778"/>
    <cellStyle name="40% - Accent2 6 2 7" xfId="3946"/>
    <cellStyle name="40% - Accent2 6 2 7 2" xfId="8445"/>
    <cellStyle name="40% - Accent2 6 2 7 2 2" xfId="14821"/>
    <cellStyle name="40% - Accent2 6 2 7 3" xfId="11947"/>
    <cellStyle name="40% - Accent2 6 2 8" xfId="5141"/>
    <cellStyle name="40% - Accent2 6 2 8 2" xfId="8446"/>
    <cellStyle name="40% - Accent2 6 2 8 2 2" xfId="14822"/>
    <cellStyle name="40% - Accent2 6 2 8 3" xfId="12364"/>
    <cellStyle name="40% - Accent2 6 2 9" xfId="5617"/>
    <cellStyle name="40% - Accent2 6 2 9 2" xfId="8447"/>
    <cellStyle name="40% - Accent2 6 2 9 2 2" xfId="14823"/>
    <cellStyle name="40% - Accent2 6 2 9 3" xfId="12573"/>
    <cellStyle name="40% - Accent2 6 3" xfId="1007"/>
    <cellStyle name="40% - Accent2 6 3 2" xfId="8448"/>
    <cellStyle name="40% - Accent2 6 3 2 2" xfId="14824"/>
    <cellStyle name="40% - Accent2 6 3 3" xfId="10716"/>
    <cellStyle name="40% - Accent2 6 4" xfId="2139"/>
    <cellStyle name="40% - Accent2 6 4 2" xfId="8449"/>
    <cellStyle name="40% - Accent2 6 4 2 2" xfId="14825"/>
    <cellStyle name="40% - Accent2 6 4 3" xfId="11242"/>
    <cellStyle name="40% - Accent2 6 5" xfId="2472"/>
    <cellStyle name="40% - Accent2 6 5 2" xfId="8450"/>
    <cellStyle name="40% - Accent2 6 5 2 2" xfId="14826"/>
    <cellStyle name="40% - Accent2 6 5 3" xfId="11361"/>
    <cellStyle name="40% - Accent2 6 6" xfId="1915"/>
    <cellStyle name="40% - Accent2 6 6 2" xfId="8451"/>
    <cellStyle name="40% - Accent2 6 6 2 2" xfId="14827"/>
    <cellStyle name="40% - Accent2 6 6 3" xfId="11125"/>
    <cellStyle name="40% - Accent2 6 7" xfId="2732"/>
    <cellStyle name="40% - Accent2 6 7 2" xfId="8452"/>
    <cellStyle name="40% - Accent2 6 7 2 2" xfId="14828"/>
    <cellStyle name="40% - Accent2 6 7 3" xfId="11478"/>
    <cellStyle name="40% - Accent2 6 8" xfId="3809"/>
    <cellStyle name="40% - Accent2 6 8 2" xfId="8453"/>
    <cellStyle name="40% - Accent2 6 8 2 2" xfId="14829"/>
    <cellStyle name="40% - Accent2 6 8 3" xfId="11870"/>
    <cellStyle name="40% - Accent2 6 9" xfId="4333"/>
    <cellStyle name="40% - Accent2 6 9 2" xfId="8454"/>
    <cellStyle name="40% - Accent2 6 9 2 2" xfId="14830"/>
    <cellStyle name="40% - Accent2 6 9 3" xfId="12082"/>
    <cellStyle name="40% - Accent2 6_WAST 1112 040512 WG Submission" xfId="264"/>
    <cellStyle name="40% - Accent2 7" xfId="265"/>
    <cellStyle name="40% - Accent2 7 10" xfId="4617"/>
    <cellStyle name="40% - Accent2 7 10 2" xfId="8456"/>
    <cellStyle name="40% - Accent2 7 10 2 2" xfId="14832"/>
    <cellStyle name="40% - Accent2 7 10 3" xfId="12165"/>
    <cellStyle name="40% - Accent2 7 11" xfId="5196"/>
    <cellStyle name="40% - Accent2 7 11 2" xfId="8457"/>
    <cellStyle name="40% - Accent2 7 11 2 2" xfId="14833"/>
    <cellStyle name="40% - Accent2 7 11 3" xfId="12417"/>
    <cellStyle name="40% - Accent2 7 12" xfId="4986"/>
    <cellStyle name="40% - Accent2 7 12 2" xfId="8458"/>
    <cellStyle name="40% - Accent2 7 12 2 2" xfId="14834"/>
    <cellStyle name="40% - Accent2 7 12 3" xfId="12275"/>
    <cellStyle name="40% - Accent2 7 13" xfId="6419"/>
    <cellStyle name="40% - Accent2 7 13 2" xfId="8459"/>
    <cellStyle name="40% - Accent2 7 13 2 2" xfId="14835"/>
    <cellStyle name="40% - Accent2 7 13 3" xfId="13081"/>
    <cellStyle name="40% - Accent2 7 14" xfId="8455"/>
    <cellStyle name="40% - Accent2 7 14 2" xfId="14831"/>
    <cellStyle name="40% - Accent2 7 15" xfId="9938"/>
    <cellStyle name="40% - Accent2 7 15 2" xfId="16085"/>
    <cellStyle name="40% - Accent2 7 16" xfId="10060"/>
    <cellStyle name="40% - Accent2 7 2" xfId="266"/>
    <cellStyle name="40% - Accent2 7 2 10" xfId="5972"/>
    <cellStyle name="40% - Accent2 7 2 10 2" xfId="8461"/>
    <cellStyle name="40% - Accent2 7 2 10 2 2" xfId="14837"/>
    <cellStyle name="40% - Accent2 7 2 10 3" xfId="12772"/>
    <cellStyle name="40% - Accent2 7 2 11" xfId="6258"/>
    <cellStyle name="40% - Accent2 7 2 11 2" xfId="8462"/>
    <cellStyle name="40% - Accent2 7 2 11 2 2" xfId="14838"/>
    <cellStyle name="40% - Accent2 7 2 11 3" xfId="12959"/>
    <cellStyle name="40% - Accent2 7 2 12" xfId="6866"/>
    <cellStyle name="40% - Accent2 7 2 12 2" xfId="8463"/>
    <cellStyle name="40% - Accent2 7 2 12 2 2" xfId="14839"/>
    <cellStyle name="40% - Accent2 7 2 12 3" xfId="13265"/>
    <cellStyle name="40% - Accent2 7 2 13" xfId="8460"/>
    <cellStyle name="40% - Accent2 7 2 13 2" xfId="14836"/>
    <cellStyle name="40% - Accent2 7 2 14" xfId="10285"/>
    <cellStyle name="40% - Accent2 7 2 2" xfId="1846"/>
    <cellStyle name="40% - Accent2 7 2 2 2" xfId="8464"/>
    <cellStyle name="40% - Accent2 7 2 2 2 2" xfId="14840"/>
    <cellStyle name="40% - Accent2 7 2 2 3" xfId="11096"/>
    <cellStyle name="40% - Accent2 7 2 3" xfId="2959"/>
    <cellStyle name="40% - Accent2 7 2 3 2" xfId="8465"/>
    <cellStyle name="40% - Accent2 7 2 3 2 2" xfId="14841"/>
    <cellStyle name="40% - Accent2 7 2 3 3" xfId="11540"/>
    <cellStyle name="40% - Accent2 7 2 4" xfId="3321"/>
    <cellStyle name="40% - Accent2 7 2 4 2" xfId="8466"/>
    <cellStyle name="40% - Accent2 7 2 4 2 2" xfId="14842"/>
    <cellStyle name="40% - Accent2 7 2 4 3" xfId="11638"/>
    <cellStyle name="40% - Accent2 7 2 5" xfId="3575"/>
    <cellStyle name="40% - Accent2 7 2 5 2" xfId="8467"/>
    <cellStyle name="40% - Accent2 7 2 5 2 2" xfId="14843"/>
    <cellStyle name="40% - Accent2 7 2 5 3" xfId="11734"/>
    <cellStyle name="40% - Accent2 7 2 6" xfId="3707"/>
    <cellStyle name="40% - Accent2 7 2 6 2" xfId="8468"/>
    <cellStyle name="40% - Accent2 7 2 6 2 2" xfId="14844"/>
    <cellStyle name="40% - Accent2 7 2 6 3" xfId="11779"/>
    <cellStyle name="40% - Accent2 7 2 7" xfId="3947"/>
    <cellStyle name="40% - Accent2 7 2 7 2" xfId="8469"/>
    <cellStyle name="40% - Accent2 7 2 7 2 2" xfId="14845"/>
    <cellStyle name="40% - Accent2 7 2 7 3" xfId="11948"/>
    <cellStyle name="40% - Accent2 7 2 8" xfId="5142"/>
    <cellStyle name="40% - Accent2 7 2 8 2" xfId="8470"/>
    <cellStyle name="40% - Accent2 7 2 8 2 2" xfId="14846"/>
    <cellStyle name="40% - Accent2 7 2 8 3" xfId="12365"/>
    <cellStyle name="40% - Accent2 7 2 9" xfId="5618"/>
    <cellStyle name="40% - Accent2 7 2 9 2" xfId="8471"/>
    <cellStyle name="40% - Accent2 7 2 9 2 2" xfId="14847"/>
    <cellStyle name="40% - Accent2 7 2 9 3" xfId="12574"/>
    <cellStyle name="40% - Accent2 7 3" xfId="1008"/>
    <cellStyle name="40% - Accent2 7 3 2" xfId="8472"/>
    <cellStyle name="40% - Accent2 7 3 2 2" xfId="14848"/>
    <cellStyle name="40% - Accent2 7 3 3" xfId="10717"/>
    <cellStyle name="40% - Accent2 7 4" xfId="2140"/>
    <cellStyle name="40% - Accent2 7 4 2" xfId="8473"/>
    <cellStyle name="40% - Accent2 7 4 2 2" xfId="14849"/>
    <cellStyle name="40% - Accent2 7 4 3" xfId="11243"/>
    <cellStyle name="40% - Accent2 7 5" xfId="2471"/>
    <cellStyle name="40% - Accent2 7 5 2" xfId="8474"/>
    <cellStyle name="40% - Accent2 7 5 2 2" xfId="14850"/>
    <cellStyle name="40% - Accent2 7 5 3" xfId="11360"/>
    <cellStyle name="40% - Accent2 7 6" xfId="1916"/>
    <cellStyle name="40% - Accent2 7 6 2" xfId="8475"/>
    <cellStyle name="40% - Accent2 7 6 2 2" xfId="14851"/>
    <cellStyle name="40% - Accent2 7 6 3" xfId="11126"/>
    <cellStyle name="40% - Accent2 7 7" xfId="2731"/>
    <cellStyle name="40% - Accent2 7 7 2" xfId="8476"/>
    <cellStyle name="40% - Accent2 7 7 2 2" xfId="14852"/>
    <cellStyle name="40% - Accent2 7 7 3" xfId="11477"/>
    <cellStyle name="40% - Accent2 7 8" xfId="3810"/>
    <cellStyle name="40% - Accent2 7 8 2" xfId="8477"/>
    <cellStyle name="40% - Accent2 7 8 2 2" xfId="14853"/>
    <cellStyle name="40% - Accent2 7 8 3" xfId="11871"/>
    <cellStyle name="40% - Accent2 7 9" xfId="4334"/>
    <cellStyle name="40% - Accent2 7 9 2" xfId="8478"/>
    <cellStyle name="40% - Accent2 7 9 2 2" xfId="14854"/>
    <cellStyle name="40% - Accent2 7 9 3" xfId="12083"/>
    <cellStyle name="40% - Accent2 7_WAST 1112 040512 WG Submission" xfId="267"/>
    <cellStyle name="40% - Accent2 8" xfId="268"/>
    <cellStyle name="40% - Accent2 8 10" xfId="5194"/>
    <cellStyle name="40% - Accent2 8 10 2" xfId="8480"/>
    <cellStyle name="40% - Accent2 8 10 2 2" xfId="14856"/>
    <cellStyle name="40% - Accent2 8 10 3" xfId="12415"/>
    <cellStyle name="40% - Accent2 8 11" xfId="4984"/>
    <cellStyle name="40% - Accent2 8 11 2" xfId="8481"/>
    <cellStyle name="40% - Accent2 8 11 2 2" xfId="14857"/>
    <cellStyle name="40% - Accent2 8 11 3" xfId="12273"/>
    <cellStyle name="40% - Accent2 8 12" xfId="6420"/>
    <cellStyle name="40% - Accent2 8 12 2" xfId="8482"/>
    <cellStyle name="40% - Accent2 8 12 2 2" xfId="14858"/>
    <cellStyle name="40% - Accent2 8 12 3" xfId="13082"/>
    <cellStyle name="40% - Accent2 8 13" xfId="8479"/>
    <cellStyle name="40% - Accent2 8 13 2" xfId="14855"/>
    <cellStyle name="40% - Accent2 8 14" xfId="9939"/>
    <cellStyle name="40% - Accent2 8 14 2" xfId="16086"/>
    <cellStyle name="40% - Accent2 8 15" xfId="10061"/>
    <cellStyle name="40% - Accent2 8 2" xfId="1009"/>
    <cellStyle name="40% - Accent2 8 2 2" xfId="3948"/>
    <cellStyle name="40% - Accent2 8 2 2 2" xfId="8484"/>
    <cellStyle name="40% - Accent2 8 2 2 2 2" xfId="14860"/>
    <cellStyle name="40% - Accent2 8 2 2 3" xfId="10718"/>
    <cellStyle name="40% - Accent2 8 2 3" xfId="5143"/>
    <cellStyle name="40% - Accent2 8 2 3 2" xfId="8485"/>
    <cellStyle name="40% - Accent2 8 2 3 2 2" xfId="14861"/>
    <cellStyle name="40% - Accent2 8 2 3 3" xfId="12366"/>
    <cellStyle name="40% - Accent2 8 2 4" xfId="5619"/>
    <cellStyle name="40% - Accent2 8 2 4 2" xfId="8486"/>
    <cellStyle name="40% - Accent2 8 2 4 2 2" xfId="14862"/>
    <cellStyle name="40% - Accent2 8 2 4 3" xfId="12575"/>
    <cellStyle name="40% - Accent2 8 2 5" xfId="5973"/>
    <cellStyle name="40% - Accent2 8 2 5 2" xfId="8487"/>
    <cellStyle name="40% - Accent2 8 2 5 2 2" xfId="14863"/>
    <cellStyle name="40% - Accent2 8 2 5 3" xfId="12773"/>
    <cellStyle name="40% - Accent2 8 2 6" xfId="6259"/>
    <cellStyle name="40% - Accent2 8 2 6 2" xfId="8488"/>
    <cellStyle name="40% - Accent2 8 2 6 2 2" xfId="14864"/>
    <cellStyle name="40% - Accent2 8 2 6 3" xfId="12960"/>
    <cellStyle name="40% - Accent2 8 2 7" xfId="6867"/>
    <cellStyle name="40% - Accent2 8 2 7 2" xfId="8489"/>
    <cellStyle name="40% - Accent2 8 2 7 2 2" xfId="14865"/>
    <cellStyle name="40% - Accent2 8 2 7 3" xfId="13266"/>
    <cellStyle name="40% - Accent2 8 2 8" xfId="8483"/>
    <cellStyle name="40% - Accent2 8 2 8 2" xfId="14859"/>
    <cellStyle name="40% - Accent2 8 2 9" xfId="10286"/>
    <cellStyle name="40% - Accent2 8 3" xfId="2141"/>
    <cellStyle name="40% - Accent2 8 3 2" xfId="8490"/>
    <cellStyle name="40% - Accent2 8 3 2 2" xfId="14866"/>
    <cellStyle name="40% - Accent2 8 3 3" xfId="11244"/>
    <cellStyle name="40% - Accent2 8 4" xfId="2469"/>
    <cellStyle name="40% - Accent2 8 4 2" xfId="8491"/>
    <cellStyle name="40% - Accent2 8 4 2 2" xfId="14867"/>
    <cellStyle name="40% - Accent2 8 4 3" xfId="11358"/>
    <cellStyle name="40% - Accent2 8 5" xfId="1918"/>
    <cellStyle name="40% - Accent2 8 5 2" xfId="8492"/>
    <cellStyle name="40% - Accent2 8 5 2 2" xfId="14868"/>
    <cellStyle name="40% - Accent2 8 5 3" xfId="11128"/>
    <cellStyle name="40% - Accent2 8 6" xfId="2729"/>
    <cellStyle name="40% - Accent2 8 6 2" xfId="8493"/>
    <cellStyle name="40% - Accent2 8 6 2 2" xfId="14869"/>
    <cellStyle name="40% - Accent2 8 6 3" xfId="11475"/>
    <cellStyle name="40% - Accent2 8 7" xfId="3811"/>
    <cellStyle name="40% - Accent2 8 7 2" xfId="8494"/>
    <cellStyle name="40% - Accent2 8 7 2 2" xfId="14870"/>
    <cellStyle name="40% - Accent2 8 7 3" xfId="11872"/>
    <cellStyle name="40% - Accent2 8 8" xfId="4335"/>
    <cellStyle name="40% - Accent2 8 8 2" xfId="8495"/>
    <cellStyle name="40% - Accent2 8 8 2 2" xfId="14871"/>
    <cellStyle name="40% - Accent2 8 8 3" xfId="12084"/>
    <cellStyle name="40% - Accent2 8 9" xfId="4620"/>
    <cellStyle name="40% - Accent2 8 9 2" xfId="8496"/>
    <cellStyle name="40% - Accent2 8 9 2 2" xfId="14872"/>
    <cellStyle name="40% - Accent2 8 9 3" xfId="12167"/>
    <cellStyle name="40% - Accent2 9" xfId="269"/>
    <cellStyle name="40% - Accent2 9 10" xfId="4047"/>
    <cellStyle name="40% - Accent2 9 10 2" xfId="8498"/>
    <cellStyle name="40% - Accent2 9 10 2 2" xfId="14874"/>
    <cellStyle name="40% - Accent2 9 10 3" xfId="11978"/>
    <cellStyle name="40% - Accent2 9 11" xfId="4968"/>
    <cellStyle name="40% - Accent2 9 11 2" xfId="8499"/>
    <cellStyle name="40% - Accent2 9 11 2 2" xfId="14875"/>
    <cellStyle name="40% - Accent2 9 11 3" xfId="12270"/>
    <cellStyle name="40% - Accent2 9 12" xfId="6421"/>
    <cellStyle name="40% - Accent2 9 12 2" xfId="8500"/>
    <cellStyle name="40% - Accent2 9 12 2 2" xfId="14876"/>
    <cellStyle name="40% - Accent2 9 12 3" xfId="13083"/>
    <cellStyle name="40% - Accent2 9 13" xfId="8497"/>
    <cellStyle name="40% - Accent2 9 13 2" xfId="14873"/>
    <cellStyle name="40% - Accent2 9 14" xfId="9940"/>
    <cellStyle name="40% - Accent2 9 14 2" xfId="16087"/>
    <cellStyle name="40% - Accent2 9 15" xfId="10062"/>
    <cellStyle name="40% - Accent2 9 2" xfId="1010"/>
    <cellStyle name="40% - Accent2 9 2 2" xfId="3949"/>
    <cellStyle name="40% - Accent2 9 2 2 2" xfId="8502"/>
    <cellStyle name="40% - Accent2 9 2 2 2 2" xfId="14878"/>
    <cellStyle name="40% - Accent2 9 2 2 3" xfId="10719"/>
    <cellStyle name="40% - Accent2 9 2 3" xfId="5144"/>
    <cellStyle name="40% - Accent2 9 2 3 2" xfId="8503"/>
    <cellStyle name="40% - Accent2 9 2 3 2 2" xfId="14879"/>
    <cellStyle name="40% - Accent2 9 2 3 3" xfId="12367"/>
    <cellStyle name="40% - Accent2 9 2 4" xfId="5620"/>
    <cellStyle name="40% - Accent2 9 2 4 2" xfId="8504"/>
    <cellStyle name="40% - Accent2 9 2 4 2 2" xfId="14880"/>
    <cellStyle name="40% - Accent2 9 2 4 3" xfId="12576"/>
    <cellStyle name="40% - Accent2 9 2 5" xfId="5974"/>
    <cellStyle name="40% - Accent2 9 2 5 2" xfId="8505"/>
    <cellStyle name="40% - Accent2 9 2 5 2 2" xfId="14881"/>
    <cellStyle name="40% - Accent2 9 2 5 3" xfId="12774"/>
    <cellStyle name="40% - Accent2 9 2 6" xfId="6260"/>
    <cellStyle name="40% - Accent2 9 2 6 2" xfId="8506"/>
    <cellStyle name="40% - Accent2 9 2 6 2 2" xfId="14882"/>
    <cellStyle name="40% - Accent2 9 2 6 3" xfId="12961"/>
    <cellStyle name="40% - Accent2 9 2 7" xfId="6868"/>
    <cellStyle name="40% - Accent2 9 2 7 2" xfId="8507"/>
    <cellStyle name="40% - Accent2 9 2 7 2 2" xfId="14883"/>
    <cellStyle name="40% - Accent2 9 2 7 3" xfId="13267"/>
    <cellStyle name="40% - Accent2 9 2 8" xfId="8501"/>
    <cellStyle name="40% - Accent2 9 2 8 2" xfId="14877"/>
    <cellStyle name="40% - Accent2 9 2 9" xfId="10287"/>
    <cellStyle name="40% - Accent2 9 3" xfId="2142"/>
    <cellStyle name="40% - Accent2 9 3 2" xfId="8508"/>
    <cellStyle name="40% - Accent2 9 3 2 2" xfId="14884"/>
    <cellStyle name="40% - Accent2 9 3 3" xfId="11245"/>
    <cellStyle name="40% - Accent2 9 4" xfId="2456"/>
    <cellStyle name="40% - Accent2 9 4 2" xfId="8509"/>
    <cellStyle name="40% - Accent2 9 4 2 2" xfId="14885"/>
    <cellStyle name="40% - Accent2 9 4 3" xfId="11353"/>
    <cellStyle name="40% - Accent2 9 5" xfId="1931"/>
    <cellStyle name="40% - Accent2 9 5 2" xfId="8510"/>
    <cellStyle name="40% - Accent2 9 5 2 2" xfId="14886"/>
    <cellStyle name="40% - Accent2 9 5 3" xfId="11131"/>
    <cellStyle name="40% - Accent2 9 6" xfId="2716"/>
    <cellStyle name="40% - Accent2 9 6 2" xfId="8511"/>
    <cellStyle name="40% - Accent2 9 6 2 2" xfId="14887"/>
    <cellStyle name="40% - Accent2 9 6 3" xfId="11472"/>
    <cellStyle name="40% - Accent2 9 7" xfId="3812"/>
    <cellStyle name="40% - Accent2 9 7 2" xfId="8512"/>
    <cellStyle name="40% - Accent2 9 7 2 2" xfId="14888"/>
    <cellStyle name="40% - Accent2 9 7 3" xfId="11873"/>
    <cellStyle name="40% - Accent2 9 8" xfId="4336"/>
    <cellStyle name="40% - Accent2 9 8 2" xfId="8513"/>
    <cellStyle name="40% - Accent2 9 8 2 2" xfId="14889"/>
    <cellStyle name="40% - Accent2 9 8 3" xfId="12085"/>
    <cellStyle name="40% - Accent2 9 9" xfId="4619"/>
    <cellStyle name="40% - Accent2 9 9 2" xfId="8514"/>
    <cellStyle name="40% - Accent2 9 9 2 2" xfId="14890"/>
    <cellStyle name="40% - Accent2 9 9 3" xfId="12166"/>
    <cellStyle name="40% - Accent3 10" xfId="270"/>
    <cellStyle name="40% - Accent3 10 10" xfId="4045"/>
    <cellStyle name="40% - Accent3 10 10 2" xfId="8516"/>
    <cellStyle name="40% - Accent3 10 10 2 2" xfId="14892"/>
    <cellStyle name="40% - Accent3 10 10 3" xfId="11976"/>
    <cellStyle name="40% - Accent3 10 11" xfId="4970"/>
    <cellStyle name="40% - Accent3 10 11 2" xfId="8517"/>
    <cellStyle name="40% - Accent3 10 11 2 2" xfId="14893"/>
    <cellStyle name="40% - Accent3 10 11 3" xfId="12272"/>
    <cellStyle name="40% - Accent3 10 12" xfId="6423"/>
    <cellStyle name="40% - Accent3 10 12 2" xfId="8518"/>
    <cellStyle name="40% - Accent3 10 12 2 2" xfId="14894"/>
    <cellStyle name="40% - Accent3 10 12 3" xfId="13084"/>
    <cellStyle name="40% - Accent3 10 13" xfId="8515"/>
    <cellStyle name="40% - Accent3 10 13 2" xfId="14891"/>
    <cellStyle name="40% - Accent3 10 14" xfId="9941"/>
    <cellStyle name="40% - Accent3 10 14 2" xfId="16088"/>
    <cellStyle name="40% - Accent3 10 15" xfId="10063"/>
    <cellStyle name="40% - Accent3 10 2" xfId="1012"/>
    <cellStyle name="40% - Accent3 10 2 2" xfId="3950"/>
    <cellStyle name="40% - Accent3 10 2 2 2" xfId="8520"/>
    <cellStyle name="40% - Accent3 10 2 2 2 2" xfId="14896"/>
    <cellStyle name="40% - Accent3 10 2 2 3" xfId="10721"/>
    <cellStyle name="40% - Accent3 10 2 3" xfId="5145"/>
    <cellStyle name="40% - Accent3 10 2 3 2" xfId="8521"/>
    <cellStyle name="40% - Accent3 10 2 3 2 2" xfId="14897"/>
    <cellStyle name="40% - Accent3 10 2 3 3" xfId="12368"/>
    <cellStyle name="40% - Accent3 10 2 4" xfId="5621"/>
    <cellStyle name="40% - Accent3 10 2 4 2" xfId="8522"/>
    <cellStyle name="40% - Accent3 10 2 4 2 2" xfId="14898"/>
    <cellStyle name="40% - Accent3 10 2 4 3" xfId="12577"/>
    <cellStyle name="40% - Accent3 10 2 5" xfId="5975"/>
    <cellStyle name="40% - Accent3 10 2 5 2" xfId="8523"/>
    <cellStyle name="40% - Accent3 10 2 5 2 2" xfId="14899"/>
    <cellStyle name="40% - Accent3 10 2 5 3" xfId="12775"/>
    <cellStyle name="40% - Accent3 10 2 6" xfId="6261"/>
    <cellStyle name="40% - Accent3 10 2 6 2" xfId="8524"/>
    <cellStyle name="40% - Accent3 10 2 6 2 2" xfId="14900"/>
    <cellStyle name="40% - Accent3 10 2 6 3" xfId="12962"/>
    <cellStyle name="40% - Accent3 10 2 7" xfId="6869"/>
    <cellStyle name="40% - Accent3 10 2 7 2" xfId="8525"/>
    <cellStyle name="40% - Accent3 10 2 7 2 2" xfId="14901"/>
    <cellStyle name="40% - Accent3 10 2 7 3" xfId="13268"/>
    <cellStyle name="40% - Accent3 10 2 8" xfId="8519"/>
    <cellStyle name="40% - Accent3 10 2 8 2" xfId="14895"/>
    <cellStyle name="40% - Accent3 10 2 9" xfId="10288"/>
    <cellStyle name="40% - Accent3 10 3" xfId="2144"/>
    <cellStyle name="40% - Accent3 10 3 2" xfId="8526"/>
    <cellStyle name="40% - Accent3 10 3 2 2" xfId="14902"/>
    <cellStyle name="40% - Accent3 10 3 3" xfId="11246"/>
    <cellStyle name="40% - Accent3 10 4" xfId="2458"/>
    <cellStyle name="40% - Accent3 10 4 2" xfId="8527"/>
    <cellStyle name="40% - Accent3 10 4 2 2" xfId="14903"/>
    <cellStyle name="40% - Accent3 10 4 3" xfId="11355"/>
    <cellStyle name="40% - Accent3 10 5" xfId="1929"/>
    <cellStyle name="40% - Accent3 10 5 2" xfId="8528"/>
    <cellStyle name="40% - Accent3 10 5 2 2" xfId="14904"/>
    <cellStyle name="40% - Accent3 10 5 3" xfId="11129"/>
    <cellStyle name="40% - Accent3 10 6" xfId="2718"/>
    <cellStyle name="40% - Accent3 10 6 2" xfId="8529"/>
    <cellStyle name="40% - Accent3 10 6 2 2" xfId="14905"/>
    <cellStyle name="40% - Accent3 10 6 3" xfId="11474"/>
    <cellStyle name="40% - Accent3 10 7" xfId="3813"/>
    <cellStyle name="40% - Accent3 10 7 2" xfId="8530"/>
    <cellStyle name="40% - Accent3 10 7 2 2" xfId="14906"/>
    <cellStyle name="40% - Accent3 10 7 3" xfId="11874"/>
    <cellStyle name="40% - Accent3 10 8" xfId="4338"/>
    <cellStyle name="40% - Accent3 10 8 2" xfId="8531"/>
    <cellStyle name="40% - Accent3 10 8 2 2" xfId="14907"/>
    <cellStyle name="40% - Accent3 10 8 3" xfId="12086"/>
    <cellStyle name="40% - Accent3 10 9" xfId="4616"/>
    <cellStyle name="40% - Accent3 10 9 2" xfId="8532"/>
    <cellStyle name="40% - Accent3 10 9 2 2" xfId="14908"/>
    <cellStyle name="40% - Accent3 10 9 3" xfId="12164"/>
    <cellStyle name="40% - Accent3 11" xfId="271"/>
    <cellStyle name="40% - Accent3 11 10" xfId="4046"/>
    <cellStyle name="40% - Accent3 11 10 2" xfId="8534"/>
    <cellStyle name="40% - Accent3 11 10 2 2" xfId="14910"/>
    <cellStyle name="40% - Accent3 11 10 3" xfId="11977"/>
    <cellStyle name="40% - Accent3 11 11" xfId="4969"/>
    <cellStyle name="40% - Accent3 11 11 2" xfId="8535"/>
    <cellStyle name="40% - Accent3 11 11 2 2" xfId="14911"/>
    <cellStyle name="40% - Accent3 11 11 3" xfId="12271"/>
    <cellStyle name="40% - Accent3 11 12" xfId="6424"/>
    <cellStyle name="40% - Accent3 11 12 2" xfId="8536"/>
    <cellStyle name="40% - Accent3 11 12 2 2" xfId="14912"/>
    <cellStyle name="40% - Accent3 11 12 3" xfId="13085"/>
    <cellStyle name="40% - Accent3 11 13" xfId="8533"/>
    <cellStyle name="40% - Accent3 11 13 2" xfId="14909"/>
    <cellStyle name="40% - Accent3 11 14" xfId="9942"/>
    <cellStyle name="40% - Accent3 11 14 2" xfId="16089"/>
    <cellStyle name="40% - Accent3 11 15" xfId="10064"/>
    <cellStyle name="40% - Accent3 11 2" xfId="1013"/>
    <cellStyle name="40% - Accent3 11 2 2" xfId="3951"/>
    <cellStyle name="40% - Accent3 11 2 2 2" xfId="8538"/>
    <cellStyle name="40% - Accent3 11 2 2 2 2" xfId="14914"/>
    <cellStyle name="40% - Accent3 11 2 2 3" xfId="10722"/>
    <cellStyle name="40% - Accent3 11 2 3" xfId="5146"/>
    <cellStyle name="40% - Accent3 11 2 3 2" xfId="8539"/>
    <cellStyle name="40% - Accent3 11 2 3 2 2" xfId="14915"/>
    <cellStyle name="40% - Accent3 11 2 3 3" xfId="12369"/>
    <cellStyle name="40% - Accent3 11 2 4" xfId="5622"/>
    <cellStyle name="40% - Accent3 11 2 4 2" xfId="8540"/>
    <cellStyle name="40% - Accent3 11 2 4 2 2" xfId="14916"/>
    <cellStyle name="40% - Accent3 11 2 4 3" xfId="12578"/>
    <cellStyle name="40% - Accent3 11 2 5" xfId="5976"/>
    <cellStyle name="40% - Accent3 11 2 5 2" xfId="8541"/>
    <cellStyle name="40% - Accent3 11 2 5 2 2" xfId="14917"/>
    <cellStyle name="40% - Accent3 11 2 5 3" xfId="12776"/>
    <cellStyle name="40% - Accent3 11 2 6" xfId="6262"/>
    <cellStyle name="40% - Accent3 11 2 6 2" xfId="8542"/>
    <cellStyle name="40% - Accent3 11 2 6 2 2" xfId="14918"/>
    <cellStyle name="40% - Accent3 11 2 6 3" xfId="12963"/>
    <cellStyle name="40% - Accent3 11 2 7" xfId="6870"/>
    <cellStyle name="40% - Accent3 11 2 7 2" xfId="8543"/>
    <cellStyle name="40% - Accent3 11 2 7 2 2" xfId="14919"/>
    <cellStyle name="40% - Accent3 11 2 7 3" xfId="13269"/>
    <cellStyle name="40% - Accent3 11 2 8" xfId="8537"/>
    <cellStyle name="40% - Accent3 11 2 8 2" xfId="14913"/>
    <cellStyle name="40% - Accent3 11 2 9" xfId="10289"/>
    <cellStyle name="40% - Accent3 11 3" xfId="2145"/>
    <cellStyle name="40% - Accent3 11 3 2" xfId="8544"/>
    <cellStyle name="40% - Accent3 11 3 2 2" xfId="14920"/>
    <cellStyle name="40% - Accent3 11 3 3" xfId="11247"/>
    <cellStyle name="40% - Accent3 11 4" xfId="2457"/>
    <cellStyle name="40% - Accent3 11 4 2" xfId="8545"/>
    <cellStyle name="40% - Accent3 11 4 2 2" xfId="14921"/>
    <cellStyle name="40% - Accent3 11 4 3" xfId="11354"/>
    <cellStyle name="40% - Accent3 11 5" xfId="1930"/>
    <cellStyle name="40% - Accent3 11 5 2" xfId="8546"/>
    <cellStyle name="40% - Accent3 11 5 2 2" xfId="14922"/>
    <cellStyle name="40% - Accent3 11 5 3" xfId="11130"/>
    <cellStyle name="40% - Accent3 11 6" xfId="2717"/>
    <cellStyle name="40% - Accent3 11 6 2" xfId="8547"/>
    <cellStyle name="40% - Accent3 11 6 2 2" xfId="14923"/>
    <cellStyle name="40% - Accent3 11 6 3" xfId="11473"/>
    <cellStyle name="40% - Accent3 11 7" xfId="3814"/>
    <cellStyle name="40% - Accent3 11 7 2" xfId="8548"/>
    <cellStyle name="40% - Accent3 11 7 2 2" xfId="14924"/>
    <cellStyle name="40% - Accent3 11 7 3" xfId="11875"/>
    <cellStyle name="40% - Accent3 11 8" xfId="4339"/>
    <cellStyle name="40% - Accent3 11 8 2" xfId="8549"/>
    <cellStyle name="40% - Accent3 11 8 2 2" xfId="14925"/>
    <cellStyle name="40% - Accent3 11 8 3" xfId="12087"/>
    <cellStyle name="40% - Accent3 11 9" xfId="4603"/>
    <cellStyle name="40% - Accent3 11 9 2" xfId="8550"/>
    <cellStyle name="40% - Accent3 11 9 2 2" xfId="14926"/>
    <cellStyle name="40% - Accent3 11 9 3" xfId="12161"/>
    <cellStyle name="40% - Accent3 12" xfId="272"/>
    <cellStyle name="40% - Accent3 12 10" xfId="4048"/>
    <cellStyle name="40% - Accent3 12 10 2" xfId="8552"/>
    <cellStyle name="40% - Accent3 12 10 2 2" xfId="14928"/>
    <cellStyle name="40% - Accent3 12 10 3" xfId="11979"/>
    <cellStyle name="40% - Accent3 12 11" xfId="4967"/>
    <cellStyle name="40% - Accent3 12 11 2" xfId="8553"/>
    <cellStyle name="40% - Accent3 12 11 2 2" xfId="14929"/>
    <cellStyle name="40% - Accent3 12 11 3" xfId="12269"/>
    <cellStyle name="40% - Accent3 12 12" xfId="6425"/>
    <cellStyle name="40% - Accent3 12 12 2" xfId="8554"/>
    <cellStyle name="40% - Accent3 12 12 2 2" xfId="14930"/>
    <cellStyle name="40% - Accent3 12 12 3" xfId="13086"/>
    <cellStyle name="40% - Accent3 12 13" xfId="8551"/>
    <cellStyle name="40% - Accent3 12 13 2" xfId="14927"/>
    <cellStyle name="40% - Accent3 12 14" xfId="9943"/>
    <cellStyle name="40% - Accent3 12 14 2" xfId="16090"/>
    <cellStyle name="40% - Accent3 12 15" xfId="10065"/>
    <cellStyle name="40% - Accent3 12 2" xfId="1014"/>
    <cellStyle name="40% - Accent3 12 2 2" xfId="3952"/>
    <cellStyle name="40% - Accent3 12 2 2 2" xfId="8556"/>
    <cellStyle name="40% - Accent3 12 2 2 2 2" xfId="14932"/>
    <cellStyle name="40% - Accent3 12 2 2 3" xfId="10723"/>
    <cellStyle name="40% - Accent3 12 2 3" xfId="5147"/>
    <cellStyle name="40% - Accent3 12 2 3 2" xfId="8557"/>
    <cellStyle name="40% - Accent3 12 2 3 2 2" xfId="14933"/>
    <cellStyle name="40% - Accent3 12 2 3 3" xfId="12370"/>
    <cellStyle name="40% - Accent3 12 2 4" xfId="5623"/>
    <cellStyle name="40% - Accent3 12 2 4 2" xfId="8558"/>
    <cellStyle name="40% - Accent3 12 2 4 2 2" xfId="14934"/>
    <cellStyle name="40% - Accent3 12 2 4 3" xfId="12579"/>
    <cellStyle name="40% - Accent3 12 2 5" xfId="5977"/>
    <cellStyle name="40% - Accent3 12 2 5 2" xfId="8559"/>
    <cellStyle name="40% - Accent3 12 2 5 2 2" xfId="14935"/>
    <cellStyle name="40% - Accent3 12 2 5 3" xfId="12777"/>
    <cellStyle name="40% - Accent3 12 2 6" xfId="6263"/>
    <cellStyle name="40% - Accent3 12 2 6 2" xfId="8560"/>
    <cellStyle name="40% - Accent3 12 2 6 2 2" xfId="14936"/>
    <cellStyle name="40% - Accent3 12 2 6 3" xfId="12964"/>
    <cellStyle name="40% - Accent3 12 2 7" xfId="6871"/>
    <cellStyle name="40% - Accent3 12 2 7 2" xfId="8561"/>
    <cellStyle name="40% - Accent3 12 2 7 2 2" xfId="14937"/>
    <cellStyle name="40% - Accent3 12 2 7 3" xfId="13270"/>
    <cellStyle name="40% - Accent3 12 2 8" xfId="8555"/>
    <cellStyle name="40% - Accent3 12 2 8 2" xfId="14931"/>
    <cellStyle name="40% - Accent3 12 2 9" xfId="10290"/>
    <cellStyle name="40% - Accent3 12 3" xfId="2146"/>
    <cellStyle name="40% - Accent3 12 3 2" xfId="8562"/>
    <cellStyle name="40% - Accent3 12 3 2 2" xfId="14938"/>
    <cellStyle name="40% - Accent3 12 3 3" xfId="11248"/>
    <cellStyle name="40% - Accent3 12 4" xfId="2455"/>
    <cellStyle name="40% - Accent3 12 4 2" xfId="8563"/>
    <cellStyle name="40% - Accent3 12 4 2 2" xfId="14939"/>
    <cellStyle name="40% - Accent3 12 4 3" xfId="11352"/>
    <cellStyle name="40% - Accent3 12 5" xfId="1932"/>
    <cellStyle name="40% - Accent3 12 5 2" xfId="8564"/>
    <cellStyle name="40% - Accent3 12 5 2 2" xfId="14940"/>
    <cellStyle name="40% - Accent3 12 5 3" xfId="11132"/>
    <cellStyle name="40% - Accent3 12 6" xfId="2715"/>
    <cellStyle name="40% - Accent3 12 6 2" xfId="8565"/>
    <cellStyle name="40% - Accent3 12 6 2 2" xfId="14941"/>
    <cellStyle name="40% - Accent3 12 6 3" xfId="11471"/>
    <cellStyle name="40% - Accent3 12 7" xfId="3815"/>
    <cellStyle name="40% - Accent3 12 7 2" xfId="8566"/>
    <cellStyle name="40% - Accent3 12 7 2 2" xfId="14942"/>
    <cellStyle name="40% - Accent3 12 7 3" xfId="11876"/>
    <cellStyle name="40% - Accent3 12 8" xfId="4340"/>
    <cellStyle name="40% - Accent3 12 8 2" xfId="8567"/>
    <cellStyle name="40% - Accent3 12 8 2 2" xfId="14943"/>
    <cellStyle name="40% - Accent3 12 8 3" xfId="12088"/>
    <cellStyle name="40% - Accent3 12 9" xfId="4606"/>
    <cellStyle name="40% - Accent3 12 9 2" xfId="8568"/>
    <cellStyle name="40% - Accent3 12 9 2 2" xfId="14944"/>
    <cellStyle name="40% - Accent3 12 9 3" xfId="12163"/>
    <cellStyle name="40% - Accent3 13" xfId="273"/>
    <cellStyle name="40% - Accent3 13 10" xfId="4972"/>
    <cellStyle name="40% - Accent3 13 11" xfId="6422"/>
    <cellStyle name="40% - Accent3 13 12" xfId="8569"/>
    <cellStyle name="40% - Accent3 13 12 2" xfId="14945"/>
    <cellStyle name="40% - Accent3 13 2" xfId="1011"/>
    <cellStyle name="40% - Accent3 13 2 2" xfId="10720"/>
    <cellStyle name="40% - Accent3 13 2 3" xfId="10291"/>
    <cellStyle name="40% - Accent3 13 3" xfId="2143"/>
    <cellStyle name="40% - Accent3 13 4" xfId="2459"/>
    <cellStyle name="40% - Accent3 13 5" xfId="1928"/>
    <cellStyle name="40% - Accent3 13 6" xfId="2719"/>
    <cellStyle name="40% - Accent3 13 7" xfId="4337"/>
    <cellStyle name="40% - Accent3 13 8" xfId="4618"/>
    <cellStyle name="40% - Accent3 13 9" xfId="4044"/>
    <cellStyle name="40% - Accent3 14" xfId="274"/>
    <cellStyle name="40% - Accent3 14 2" xfId="8570"/>
    <cellStyle name="40% - Accent3 14 2 2" xfId="14946"/>
    <cellStyle name="40% - Accent3 14 3" xfId="10292"/>
    <cellStyle name="40% - Accent3 15" xfId="275"/>
    <cellStyle name="40% - Accent3 15 2" xfId="8571"/>
    <cellStyle name="40% - Accent3 15 2 2" xfId="14947"/>
    <cellStyle name="40% - Accent3 15 3" xfId="10293"/>
    <cellStyle name="40% - Accent3 2" xfId="276"/>
    <cellStyle name="40% - Accent3 2 10" xfId="2702"/>
    <cellStyle name="40% - Accent3 2 11" xfId="4341"/>
    <cellStyle name="40% - Accent3 2 12" xfId="4605"/>
    <cellStyle name="40% - Accent3 2 13" xfId="4062"/>
    <cellStyle name="40% - Accent3 2 14" xfId="5058"/>
    <cellStyle name="40% - Accent3 2 15" xfId="6426"/>
    <cellStyle name="40% - Accent3 2 16" xfId="8572"/>
    <cellStyle name="40% - Accent3 2 16 2" xfId="14948"/>
    <cellStyle name="40% - Accent3 2 2" xfId="277"/>
    <cellStyle name="40% - Accent3 2 2 10" xfId="4059"/>
    <cellStyle name="40% - Accent3 2 2 10 2" xfId="8574"/>
    <cellStyle name="40% - Accent3 2 2 10 2 2" xfId="14950"/>
    <cellStyle name="40% - Accent3 2 2 10 3" xfId="11980"/>
    <cellStyle name="40% - Accent3 2 2 11" xfId="4940"/>
    <cellStyle name="40% - Accent3 2 2 11 2" xfId="8575"/>
    <cellStyle name="40% - Accent3 2 2 11 2 2" xfId="14951"/>
    <cellStyle name="40% - Accent3 2 2 11 3" xfId="12268"/>
    <cellStyle name="40% - Accent3 2 2 12" xfId="6427"/>
    <cellStyle name="40% - Accent3 2 2 12 2" xfId="8576"/>
    <cellStyle name="40% - Accent3 2 2 12 2 2" xfId="14952"/>
    <cellStyle name="40% - Accent3 2 2 12 3" xfId="13087"/>
    <cellStyle name="40% - Accent3 2 2 13" xfId="8573"/>
    <cellStyle name="40% - Accent3 2 2 13 2" xfId="14949"/>
    <cellStyle name="40% - Accent3 2 2 14" xfId="9944"/>
    <cellStyle name="40% - Accent3 2 2 14 2" xfId="16091"/>
    <cellStyle name="40% - Accent3 2 2 15" xfId="10066"/>
    <cellStyle name="40% - Accent3 2 2 2" xfId="1016"/>
    <cellStyle name="40% - Accent3 2 2 2 2" xfId="3953"/>
    <cellStyle name="40% - Accent3 2 2 2 2 2" xfId="8578"/>
    <cellStyle name="40% - Accent3 2 2 2 2 2 2" xfId="14954"/>
    <cellStyle name="40% - Accent3 2 2 2 2 3" xfId="10724"/>
    <cellStyle name="40% - Accent3 2 2 2 3" xfId="5148"/>
    <cellStyle name="40% - Accent3 2 2 2 3 2" xfId="8579"/>
    <cellStyle name="40% - Accent3 2 2 2 3 2 2" xfId="14955"/>
    <cellStyle name="40% - Accent3 2 2 2 3 3" xfId="12371"/>
    <cellStyle name="40% - Accent3 2 2 2 4" xfId="5624"/>
    <cellStyle name="40% - Accent3 2 2 2 4 2" xfId="8580"/>
    <cellStyle name="40% - Accent3 2 2 2 4 2 2" xfId="14956"/>
    <cellStyle name="40% - Accent3 2 2 2 4 3" xfId="12580"/>
    <cellStyle name="40% - Accent3 2 2 2 5" xfId="5978"/>
    <cellStyle name="40% - Accent3 2 2 2 5 2" xfId="8581"/>
    <cellStyle name="40% - Accent3 2 2 2 5 2 2" xfId="14957"/>
    <cellStyle name="40% - Accent3 2 2 2 5 3" xfId="12778"/>
    <cellStyle name="40% - Accent3 2 2 2 6" xfId="6264"/>
    <cellStyle name="40% - Accent3 2 2 2 6 2" xfId="8582"/>
    <cellStyle name="40% - Accent3 2 2 2 6 2 2" xfId="14958"/>
    <cellStyle name="40% - Accent3 2 2 2 6 3" xfId="12965"/>
    <cellStyle name="40% - Accent3 2 2 2 7" xfId="6872"/>
    <cellStyle name="40% - Accent3 2 2 2 7 2" xfId="8583"/>
    <cellStyle name="40% - Accent3 2 2 2 7 2 2" xfId="14959"/>
    <cellStyle name="40% - Accent3 2 2 2 7 3" xfId="13271"/>
    <cellStyle name="40% - Accent3 2 2 2 8" xfId="8577"/>
    <cellStyle name="40% - Accent3 2 2 2 8 2" xfId="14953"/>
    <cellStyle name="40% - Accent3 2 2 2 9" xfId="10295"/>
    <cellStyle name="40% - Accent3 2 2 3" xfId="2148"/>
    <cellStyle name="40% - Accent3 2 2 3 2" xfId="8584"/>
    <cellStyle name="40% - Accent3 2 2 3 2 2" xfId="14960"/>
    <cellStyle name="40% - Accent3 2 2 3 3" xfId="11249"/>
    <cellStyle name="40% - Accent3 2 2 4" xfId="2445"/>
    <cellStyle name="40% - Accent3 2 2 4 2" xfId="8585"/>
    <cellStyle name="40% - Accent3 2 2 4 2 2" xfId="14961"/>
    <cellStyle name="40% - Accent3 2 2 4 3" xfId="11349"/>
    <cellStyle name="40% - Accent3 2 2 5" xfId="1942"/>
    <cellStyle name="40% - Accent3 2 2 5 2" xfId="8586"/>
    <cellStyle name="40% - Accent3 2 2 5 2 2" xfId="14962"/>
    <cellStyle name="40% - Accent3 2 2 5 3" xfId="11133"/>
    <cellStyle name="40% - Accent3 2 2 6" xfId="2705"/>
    <cellStyle name="40% - Accent3 2 2 6 2" xfId="8587"/>
    <cellStyle name="40% - Accent3 2 2 6 2 2" xfId="14963"/>
    <cellStyle name="40% - Accent3 2 2 6 3" xfId="11470"/>
    <cellStyle name="40% - Accent3 2 2 7" xfId="3816"/>
    <cellStyle name="40% - Accent3 2 2 7 2" xfId="8588"/>
    <cellStyle name="40% - Accent3 2 2 7 2 2" xfId="14964"/>
    <cellStyle name="40% - Accent3 2 2 7 3" xfId="11877"/>
    <cellStyle name="40% - Accent3 2 2 8" xfId="4342"/>
    <cellStyle name="40% - Accent3 2 2 8 2" xfId="8589"/>
    <cellStyle name="40% - Accent3 2 2 8 2 2" xfId="14965"/>
    <cellStyle name="40% - Accent3 2 2 8 3" xfId="12089"/>
    <cellStyle name="40% - Accent3 2 2 9" xfId="4604"/>
    <cellStyle name="40% - Accent3 2 2 9 2" xfId="8590"/>
    <cellStyle name="40% - Accent3 2 2 9 2 2" xfId="14966"/>
    <cellStyle name="40% - Accent3 2 2 9 3" xfId="12162"/>
    <cellStyle name="40% - Accent3 2 3" xfId="278"/>
    <cellStyle name="40% - Accent3 2 3 2" xfId="8591"/>
    <cellStyle name="40% - Accent3 2 3 2 2" xfId="14967"/>
    <cellStyle name="40% - Accent3 2 3 3" xfId="10294"/>
    <cellStyle name="40% - Accent3 2 4" xfId="279"/>
    <cellStyle name="40% - Accent3 2 4 2" xfId="8592"/>
    <cellStyle name="40% - Accent3 2 4 2 2" xfId="14968"/>
    <cellStyle name="40% - Accent3 2 4 3" xfId="10296"/>
    <cellStyle name="40% - Accent3 2 5" xfId="280"/>
    <cellStyle name="40% - Accent3 2 5 2" xfId="8593"/>
    <cellStyle name="40% - Accent3 2 5 2 2" xfId="14969"/>
    <cellStyle name="40% - Accent3 2 5 3" xfId="10297"/>
    <cellStyle name="40% - Accent3 2 6" xfId="1015"/>
    <cellStyle name="40% - Accent3 2 7" xfId="2147"/>
    <cellStyle name="40% - Accent3 2 8" xfId="2442"/>
    <cellStyle name="40% - Accent3 2 9" xfId="1945"/>
    <cellStyle name="40% - Accent3 2_WAST 1112 040512 WG Submission" xfId="281"/>
    <cellStyle name="40% - Accent3 3" xfId="282"/>
    <cellStyle name="40% - Accent3 3 10" xfId="4060"/>
    <cellStyle name="40% - Accent3 3 11" xfId="4023"/>
    <cellStyle name="40% - Accent3 3 12" xfId="6428"/>
    <cellStyle name="40% - Accent3 3 2" xfId="283"/>
    <cellStyle name="40% - Accent3 3 2 10" xfId="4061"/>
    <cellStyle name="40% - Accent3 3 2 10 2" xfId="8595"/>
    <cellStyle name="40% - Accent3 3 2 10 2 2" xfId="14971"/>
    <cellStyle name="40% - Accent3 3 2 10 3" xfId="11981"/>
    <cellStyle name="40% - Accent3 3 2 11" xfId="4937"/>
    <cellStyle name="40% - Accent3 3 2 11 2" xfId="8596"/>
    <cellStyle name="40% - Accent3 3 2 11 2 2" xfId="14972"/>
    <cellStyle name="40% - Accent3 3 2 11 3" xfId="12267"/>
    <cellStyle name="40% - Accent3 3 2 12" xfId="6429"/>
    <cellStyle name="40% - Accent3 3 2 12 2" xfId="8597"/>
    <cellStyle name="40% - Accent3 3 2 12 2 2" xfId="14973"/>
    <cellStyle name="40% - Accent3 3 2 12 3" xfId="13088"/>
    <cellStyle name="40% - Accent3 3 2 13" xfId="8594"/>
    <cellStyle name="40% - Accent3 3 2 13 2" xfId="14970"/>
    <cellStyle name="40% - Accent3 3 2 14" xfId="9945"/>
    <cellStyle name="40% - Accent3 3 2 14 2" xfId="16092"/>
    <cellStyle name="40% - Accent3 3 2 15" xfId="10067"/>
    <cellStyle name="40% - Accent3 3 2 2" xfId="1018"/>
    <cellStyle name="40% - Accent3 3 2 2 2" xfId="3954"/>
    <cellStyle name="40% - Accent3 3 2 2 2 2" xfId="8599"/>
    <cellStyle name="40% - Accent3 3 2 2 2 2 2" xfId="14975"/>
    <cellStyle name="40% - Accent3 3 2 2 2 3" xfId="10726"/>
    <cellStyle name="40% - Accent3 3 2 2 3" xfId="5149"/>
    <cellStyle name="40% - Accent3 3 2 2 3 2" xfId="8600"/>
    <cellStyle name="40% - Accent3 3 2 2 3 2 2" xfId="14976"/>
    <cellStyle name="40% - Accent3 3 2 2 3 3" xfId="12372"/>
    <cellStyle name="40% - Accent3 3 2 2 4" xfId="5625"/>
    <cellStyle name="40% - Accent3 3 2 2 4 2" xfId="8601"/>
    <cellStyle name="40% - Accent3 3 2 2 4 2 2" xfId="14977"/>
    <cellStyle name="40% - Accent3 3 2 2 4 3" xfId="12581"/>
    <cellStyle name="40% - Accent3 3 2 2 5" xfId="5979"/>
    <cellStyle name="40% - Accent3 3 2 2 5 2" xfId="8602"/>
    <cellStyle name="40% - Accent3 3 2 2 5 2 2" xfId="14978"/>
    <cellStyle name="40% - Accent3 3 2 2 5 3" xfId="12779"/>
    <cellStyle name="40% - Accent3 3 2 2 6" xfId="6265"/>
    <cellStyle name="40% - Accent3 3 2 2 6 2" xfId="8603"/>
    <cellStyle name="40% - Accent3 3 2 2 6 2 2" xfId="14979"/>
    <cellStyle name="40% - Accent3 3 2 2 6 3" xfId="12966"/>
    <cellStyle name="40% - Accent3 3 2 2 7" xfId="6873"/>
    <cellStyle name="40% - Accent3 3 2 2 7 2" xfId="8604"/>
    <cellStyle name="40% - Accent3 3 2 2 7 2 2" xfId="14980"/>
    <cellStyle name="40% - Accent3 3 2 2 7 3" xfId="13272"/>
    <cellStyle name="40% - Accent3 3 2 2 8" xfId="8598"/>
    <cellStyle name="40% - Accent3 3 2 2 8 2" xfId="14974"/>
    <cellStyle name="40% - Accent3 3 2 2 9" xfId="10299"/>
    <cellStyle name="40% - Accent3 3 2 3" xfId="2150"/>
    <cellStyle name="40% - Accent3 3 2 3 2" xfId="8605"/>
    <cellStyle name="40% - Accent3 3 2 3 2 2" xfId="14981"/>
    <cellStyle name="40% - Accent3 3 2 3 3" xfId="11250"/>
    <cellStyle name="40% - Accent3 3 2 4" xfId="2443"/>
    <cellStyle name="40% - Accent3 3 2 4 2" xfId="8606"/>
    <cellStyle name="40% - Accent3 3 2 4 2 2" xfId="14982"/>
    <cellStyle name="40% - Accent3 3 2 4 3" xfId="11348"/>
    <cellStyle name="40% - Accent3 3 2 5" xfId="1944"/>
    <cellStyle name="40% - Accent3 3 2 5 2" xfId="8607"/>
    <cellStyle name="40% - Accent3 3 2 5 2 2" xfId="14983"/>
    <cellStyle name="40% - Accent3 3 2 5 3" xfId="11134"/>
    <cellStyle name="40% - Accent3 3 2 6" xfId="2703"/>
    <cellStyle name="40% - Accent3 3 2 6 2" xfId="8608"/>
    <cellStyle name="40% - Accent3 3 2 6 2 2" xfId="14984"/>
    <cellStyle name="40% - Accent3 3 2 6 3" xfId="11469"/>
    <cellStyle name="40% - Accent3 3 2 7" xfId="3817"/>
    <cellStyle name="40% - Accent3 3 2 7 2" xfId="8609"/>
    <cellStyle name="40% - Accent3 3 2 7 2 2" xfId="14985"/>
    <cellStyle name="40% - Accent3 3 2 7 3" xfId="11878"/>
    <cellStyle name="40% - Accent3 3 2 8" xfId="4344"/>
    <cellStyle name="40% - Accent3 3 2 8 2" xfId="8610"/>
    <cellStyle name="40% - Accent3 3 2 8 2 2" xfId="14986"/>
    <cellStyle name="40% - Accent3 3 2 8 3" xfId="12090"/>
    <cellStyle name="40% - Accent3 3 2 9" xfId="4598"/>
    <cellStyle name="40% - Accent3 3 2 9 2" xfId="8611"/>
    <cellStyle name="40% - Accent3 3 2 9 2 2" xfId="14987"/>
    <cellStyle name="40% - Accent3 3 2 9 3" xfId="12160"/>
    <cellStyle name="40% - Accent3 3 3" xfId="1017"/>
    <cellStyle name="40% - Accent3 3 3 2" xfId="10725"/>
    <cellStyle name="40% - Accent3 3 3 3" xfId="10298"/>
    <cellStyle name="40% - Accent3 3 4" xfId="2149"/>
    <cellStyle name="40% - Accent3 3 5" xfId="2444"/>
    <cellStyle name="40% - Accent3 3 6" xfId="1943"/>
    <cellStyle name="40% - Accent3 3 7" xfId="2704"/>
    <cellStyle name="40% - Accent3 3 8" xfId="4343"/>
    <cellStyle name="40% - Accent3 3 9" xfId="4599"/>
    <cellStyle name="40% - Accent3 3_WAST 1112 040512 WG Submission" xfId="284"/>
    <cellStyle name="40% - Accent3 4" xfId="285"/>
    <cellStyle name="40% - Accent3 4 10" xfId="4597"/>
    <cellStyle name="40% - Accent3 4 10 2" xfId="8612"/>
    <cellStyle name="40% - Accent3 4 10 2 2" xfId="14988"/>
    <cellStyle name="40% - Accent3 4 10 3" xfId="12159"/>
    <cellStyle name="40% - Accent3 4 11" xfId="4064"/>
    <cellStyle name="40% - Accent3 4 11 2" xfId="8613"/>
    <cellStyle name="40% - Accent3 4 11 2 2" xfId="14989"/>
    <cellStyle name="40% - Accent3 4 11 3" xfId="11982"/>
    <cellStyle name="40% - Accent3 4 12" xfId="5057"/>
    <cellStyle name="40% - Accent3 4 12 2" xfId="8614"/>
    <cellStyle name="40% - Accent3 4 12 2 2" xfId="14990"/>
    <cellStyle name="40% - Accent3 4 12 3" xfId="12289"/>
    <cellStyle name="40% - Accent3 4 13" xfId="6430"/>
    <cellStyle name="40% - Accent3 4 13 2" xfId="8615"/>
    <cellStyle name="40% - Accent3 4 13 2 2" xfId="14991"/>
    <cellStyle name="40% - Accent3 4 13 3" xfId="13089"/>
    <cellStyle name="40% - Accent3 4 14" xfId="9946"/>
    <cellStyle name="40% - Accent3 4 14 2" xfId="16093"/>
    <cellStyle name="40% - Accent3 4 15" xfId="10068"/>
    <cellStyle name="40% - Accent3 4 2" xfId="286"/>
    <cellStyle name="40% - Accent3 4 2 10" xfId="5980"/>
    <cellStyle name="40% - Accent3 4 2 10 2" xfId="8617"/>
    <cellStyle name="40% - Accent3 4 2 10 2 2" xfId="14993"/>
    <cellStyle name="40% - Accent3 4 2 10 3" xfId="12780"/>
    <cellStyle name="40% - Accent3 4 2 11" xfId="6266"/>
    <cellStyle name="40% - Accent3 4 2 11 2" xfId="8618"/>
    <cellStyle name="40% - Accent3 4 2 11 2 2" xfId="14994"/>
    <cellStyle name="40% - Accent3 4 2 11 3" xfId="12967"/>
    <cellStyle name="40% - Accent3 4 2 12" xfId="6874"/>
    <cellStyle name="40% - Accent3 4 2 12 2" xfId="8619"/>
    <cellStyle name="40% - Accent3 4 2 12 2 2" xfId="14995"/>
    <cellStyle name="40% - Accent3 4 2 12 3" xfId="13273"/>
    <cellStyle name="40% - Accent3 4 2 13" xfId="8616"/>
    <cellStyle name="40% - Accent3 4 2 13 2" xfId="14992"/>
    <cellStyle name="40% - Accent3 4 2 14" xfId="10300"/>
    <cellStyle name="40% - Accent3 4 2 2" xfId="1854"/>
    <cellStyle name="40% - Accent3 4 2 2 2" xfId="8620"/>
    <cellStyle name="40% - Accent3 4 2 2 2 2" xfId="11098"/>
    <cellStyle name="40% - Accent3 4 2 2 3" xfId="10301"/>
    <cellStyle name="40% - Accent3 4 2 3" xfId="2967"/>
    <cellStyle name="40% - Accent3 4 2 3 2" xfId="8621"/>
    <cellStyle name="40% - Accent3 4 2 3 2 2" xfId="14996"/>
    <cellStyle name="40% - Accent3 4 2 3 3" xfId="11541"/>
    <cellStyle name="40% - Accent3 4 2 4" xfId="3329"/>
    <cellStyle name="40% - Accent3 4 2 4 2" xfId="8622"/>
    <cellStyle name="40% - Accent3 4 2 4 2 2" xfId="14997"/>
    <cellStyle name="40% - Accent3 4 2 4 3" xfId="11639"/>
    <cellStyle name="40% - Accent3 4 2 5" xfId="3579"/>
    <cellStyle name="40% - Accent3 4 2 5 2" xfId="8623"/>
    <cellStyle name="40% - Accent3 4 2 5 2 2" xfId="14998"/>
    <cellStyle name="40% - Accent3 4 2 5 3" xfId="11735"/>
    <cellStyle name="40% - Accent3 4 2 6" xfId="3708"/>
    <cellStyle name="40% - Accent3 4 2 6 2" xfId="8624"/>
    <cellStyle name="40% - Accent3 4 2 6 2 2" xfId="14999"/>
    <cellStyle name="40% - Accent3 4 2 6 3" xfId="11780"/>
    <cellStyle name="40% - Accent3 4 2 7" xfId="3955"/>
    <cellStyle name="40% - Accent3 4 2 7 2" xfId="8625"/>
    <cellStyle name="40% - Accent3 4 2 7 2 2" xfId="15000"/>
    <cellStyle name="40% - Accent3 4 2 7 3" xfId="11949"/>
    <cellStyle name="40% - Accent3 4 2 8" xfId="5150"/>
    <cellStyle name="40% - Accent3 4 2 8 2" xfId="8626"/>
    <cellStyle name="40% - Accent3 4 2 8 2 2" xfId="15001"/>
    <cellStyle name="40% - Accent3 4 2 8 3" xfId="12373"/>
    <cellStyle name="40% - Accent3 4 2 9" xfId="5626"/>
    <cellStyle name="40% - Accent3 4 2 9 2" xfId="8627"/>
    <cellStyle name="40% - Accent3 4 2 9 2 2" xfId="15002"/>
    <cellStyle name="40% - Accent3 4 2 9 3" xfId="12582"/>
    <cellStyle name="40% - Accent3 4 3" xfId="1019"/>
    <cellStyle name="40% - Accent3 4 3 2" xfId="8628"/>
    <cellStyle name="40% - Accent3 4 3 2 2" xfId="15003"/>
    <cellStyle name="40% - Accent3 4 3 3" xfId="10727"/>
    <cellStyle name="40% - Accent3 4 4" xfId="2151"/>
    <cellStyle name="40% - Accent3 4 4 2" xfId="8629"/>
    <cellStyle name="40% - Accent3 4 4 2 2" xfId="15004"/>
    <cellStyle name="40% - Accent3 4 4 3" xfId="11251"/>
    <cellStyle name="40% - Accent3 4 5" xfId="2441"/>
    <cellStyle name="40% - Accent3 4 5 2" xfId="8630"/>
    <cellStyle name="40% - Accent3 4 5 2 2" xfId="15005"/>
    <cellStyle name="40% - Accent3 4 5 3" xfId="11347"/>
    <cellStyle name="40% - Accent3 4 6" xfId="1946"/>
    <cellStyle name="40% - Accent3 4 6 2" xfId="8631"/>
    <cellStyle name="40% - Accent3 4 6 2 2" xfId="15006"/>
    <cellStyle name="40% - Accent3 4 6 3" xfId="11135"/>
    <cellStyle name="40% - Accent3 4 7" xfId="2701"/>
    <cellStyle name="40% - Accent3 4 7 2" xfId="8632"/>
    <cellStyle name="40% - Accent3 4 7 2 2" xfId="15007"/>
    <cellStyle name="40% - Accent3 4 7 3" xfId="11468"/>
    <cellStyle name="40% - Accent3 4 8" xfId="3818"/>
    <cellStyle name="40% - Accent3 4 8 2" xfId="8633"/>
    <cellStyle name="40% - Accent3 4 8 2 2" xfId="15008"/>
    <cellStyle name="40% - Accent3 4 8 3" xfId="11879"/>
    <cellStyle name="40% - Accent3 4 9" xfId="4345"/>
    <cellStyle name="40% - Accent3 4 9 2" xfId="8634"/>
    <cellStyle name="40% - Accent3 4 9 2 2" xfId="15009"/>
    <cellStyle name="40% - Accent3 4 9 3" xfId="12091"/>
    <cellStyle name="40% - Accent3 4_WAST 1112 040512 WG Submission" xfId="287"/>
    <cellStyle name="40% - Accent3 5" xfId="288"/>
    <cellStyle name="40% - Accent3 5 10" xfId="4596"/>
    <cellStyle name="40% - Accent3 5 10 2" xfId="8635"/>
    <cellStyle name="40% - Accent3 5 10 2 2" xfId="15010"/>
    <cellStyle name="40% - Accent3 5 10 3" xfId="12158"/>
    <cellStyle name="40% - Accent3 5 11" xfId="4078"/>
    <cellStyle name="40% - Accent3 5 11 2" xfId="8636"/>
    <cellStyle name="40% - Accent3 5 11 2 2" xfId="15011"/>
    <cellStyle name="40% - Accent3 5 11 3" xfId="11986"/>
    <cellStyle name="40% - Accent3 5 12" xfId="4927"/>
    <cellStyle name="40% - Accent3 5 12 2" xfId="8637"/>
    <cellStyle name="40% - Accent3 5 12 2 2" xfId="15012"/>
    <cellStyle name="40% - Accent3 5 12 3" xfId="12263"/>
    <cellStyle name="40% - Accent3 5 13" xfId="6431"/>
    <cellStyle name="40% - Accent3 5 13 2" xfId="8638"/>
    <cellStyle name="40% - Accent3 5 13 2 2" xfId="15013"/>
    <cellStyle name="40% - Accent3 5 13 3" xfId="13090"/>
    <cellStyle name="40% - Accent3 5 14" xfId="9947"/>
    <cellStyle name="40% - Accent3 5 14 2" xfId="16094"/>
    <cellStyle name="40% - Accent3 5 15" xfId="10069"/>
    <cellStyle name="40% - Accent3 5 2" xfId="289"/>
    <cellStyle name="40% - Accent3 5 2 10" xfId="5981"/>
    <cellStyle name="40% - Accent3 5 2 10 2" xfId="8640"/>
    <cellStyle name="40% - Accent3 5 2 10 2 2" xfId="15015"/>
    <cellStyle name="40% - Accent3 5 2 10 3" xfId="12781"/>
    <cellStyle name="40% - Accent3 5 2 11" xfId="6267"/>
    <cellStyle name="40% - Accent3 5 2 11 2" xfId="8641"/>
    <cellStyle name="40% - Accent3 5 2 11 2 2" xfId="15016"/>
    <cellStyle name="40% - Accent3 5 2 11 3" xfId="12968"/>
    <cellStyle name="40% - Accent3 5 2 12" xfId="6875"/>
    <cellStyle name="40% - Accent3 5 2 12 2" xfId="8642"/>
    <cellStyle name="40% - Accent3 5 2 12 2 2" xfId="15017"/>
    <cellStyle name="40% - Accent3 5 2 12 3" xfId="13274"/>
    <cellStyle name="40% - Accent3 5 2 13" xfId="8639"/>
    <cellStyle name="40% - Accent3 5 2 13 2" xfId="15014"/>
    <cellStyle name="40% - Accent3 5 2 14" xfId="10302"/>
    <cellStyle name="40% - Accent3 5 2 2" xfId="1855"/>
    <cellStyle name="40% - Accent3 5 2 2 2" xfId="8643"/>
    <cellStyle name="40% - Accent3 5 2 2 2 2" xfId="11099"/>
    <cellStyle name="40% - Accent3 5 2 2 3" xfId="10303"/>
    <cellStyle name="40% - Accent3 5 2 3" xfId="2968"/>
    <cellStyle name="40% - Accent3 5 2 3 2" xfId="8644"/>
    <cellStyle name="40% - Accent3 5 2 3 2 2" xfId="15018"/>
    <cellStyle name="40% - Accent3 5 2 3 3" xfId="11542"/>
    <cellStyle name="40% - Accent3 5 2 4" xfId="3330"/>
    <cellStyle name="40% - Accent3 5 2 4 2" xfId="8645"/>
    <cellStyle name="40% - Accent3 5 2 4 2 2" xfId="15019"/>
    <cellStyle name="40% - Accent3 5 2 4 3" xfId="11640"/>
    <cellStyle name="40% - Accent3 5 2 5" xfId="3580"/>
    <cellStyle name="40% - Accent3 5 2 5 2" xfId="8646"/>
    <cellStyle name="40% - Accent3 5 2 5 2 2" xfId="15020"/>
    <cellStyle name="40% - Accent3 5 2 5 3" xfId="11736"/>
    <cellStyle name="40% - Accent3 5 2 6" xfId="3709"/>
    <cellStyle name="40% - Accent3 5 2 6 2" xfId="8647"/>
    <cellStyle name="40% - Accent3 5 2 6 2 2" xfId="15021"/>
    <cellStyle name="40% - Accent3 5 2 6 3" xfId="11781"/>
    <cellStyle name="40% - Accent3 5 2 7" xfId="3956"/>
    <cellStyle name="40% - Accent3 5 2 7 2" xfId="8648"/>
    <cellStyle name="40% - Accent3 5 2 7 2 2" xfId="15022"/>
    <cellStyle name="40% - Accent3 5 2 7 3" xfId="11950"/>
    <cellStyle name="40% - Accent3 5 2 8" xfId="5151"/>
    <cellStyle name="40% - Accent3 5 2 8 2" xfId="8649"/>
    <cellStyle name="40% - Accent3 5 2 8 2 2" xfId="15023"/>
    <cellStyle name="40% - Accent3 5 2 8 3" xfId="12374"/>
    <cellStyle name="40% - Accent3 5 2 9" xfId="5627"/>
    <cellStyle name="40% - Accent3 5 2 9 2" xfId="8650"/>
    <cellStyle name="40% - Accent3 5 2 9 2 2" xfId="15024"/>
    <cellStyle name="40% - Accent3 5 2 9 3" xfId="12583"/>
    <cellStyle name="40% - Accent3 5 3" xfId="1020"/>
    <cellStyle name="40% - Accent3 5 3 2" xfId="8651"/>
    <cellStyle name="40% - Accent3 5 3 2 2" xfId="15025"/>
    <cellStyle name="40% - Accent3 5 3 3" xfId="10728"/>
    <cellStyle name="40% - Accent3 5 4" xfId="2152"/>
    <cellStyle name="40% - Accent3 5 4 2" xfId="8652"/>
    <cellStyle name="40% - Accent3 5 4 2 2" xfId="15026"/>
    <cellStyle name="40% - Accent3 5 4 3" xfId="11252"/>
    <cellStyle name="40% - Accent3 5 5" xfId="2428"/>
    <cellStyle name="40% - Accent3 5 5 2" xfId="8653"/>
    <cellStyle name="40% - Accent3 5 5 2 2" xfId="15027"/>
    <cellStyle name="40% - Accent3 5 5 3" xfId="11341"/>
    <cellStyle name="40% - Accent3 5 6" xfId="1961"/>
    <cellStyle name="40% - Accent3 5 6 2" xfId="8654"/>
    <cellStyle name="40% - Accent3 5 6 2 2" xfId="15028"/>
    <cellStyle name="40% - Accent3 5 6 3" xfId="11139"/>
    <cellStyle name="40% - Accent3 5 7" xfId="2684"/>
    <cellStyle name="40% - Accent3 5 7 2" xfId="8655"/>
    <cellStyle name="40% - Accent3 5 7 2 2" xfId="15029"/>
    <cellStyle name="40% - Accent3 5 7 3" xfId="11464"/>
    <cellStyle name="40% - Accent3 5 8" xfId="3819"/>
    <cellStyle name="40% - Accent3 5 8 2" xfId="8656"/>
    <cellStyle name="40% - Accent3 5 8 2 2" xfId="15030"/>
    <cellStyle name="40% - Accent3 5 8 3" xfId="11880"/>
    <cellStyle name="40% - Accent3 5 9" xfId="4346"/>
    <cellStyle name="40% - Accent3 5 9 2" xfId="8657"/>
    <cellStyle name="40% - Accent3 5 9 2 2" xfId="15031"/>
    <cellStyle name="40% - Accent3 5 9 3" xfId="12092"/>
    <cellStyle name="40% - Accent3 5_WAST 1112 040512 WG Submission" xfId="290"/>
    <cellStyle name="40% - Accent3 6" xfId="291"/>
    <cellStyle name="40% - Accent3 6 10" xfId="4595"/>
    <cellStyle name="40% - Accent3 6 10 2" xfId="8658"/>
    <cellStyle name="40% - Accent3 6 10 2 2" xfId="15032"/>
    <cellStyle name="40% - Accent3 6 10 3" xfId="12157"/>
    <cellStyle name="40% - Accent3 6 11" xfId="4075"/>
    <cellStyle name="40% - Accent3 6 11 2" xfId="8659"/>
    <cellStyle name="40% - Accent3 6 11 2 2" xfId="15033"/>
    <cellStyle name="40% - Accent3 6 11 3" xfId="11983"/>
    <cellStyle name="40% - Accent3 6 12" xfId="4930"/>
    <cellStyle name="40% - Accent3 6 12 2" xfId="8660"/>
    <cellStyle name="40% - Accent3 6 12 2 2" xfId="15034"/>
    <cellStyle name="40% - Accent3 6 12 3" xfId="12266"/>
    <cellStyle name="40% - Accent3 6 13" xfId="6432"/>
    <cellStyle name="40% - Accent3 6 13 2" xfId="8661"/>
    <cellStyle name="40% - Accent3 6 13 2 2" xfId="15035"/>
    <cellStyle name="40% - Accent3 6 13 3" xfId="13091"/>
    <cellStyle name="40% - Accent3 6 14" xfId="9948"/>
    <cellStyle name="40% - Accent3 6 14 2" xfId="16095"/>
    <cellStyle name="40% - Accent3 6 15" xfId="10070"/>
    <cellStyle name="40% - Accent3 6 2" xfId="292"/>
    <cellStyle name="40% - Accent3 6 2 10" xfId="5982"/>
    <cellStyle name="40% - Accent3 6 2 10 2" xfId="8663"/>
    <cellStyle name="40% - Accent3 6 2 10 2 2" xfId="15037"/>
    <cellStyle name="40% - Accent3 6 2 10 3" xfId="12782"/>
    <cellStyle name="40% - Accent3 6 2 11" xfId="6268"/>
    <cellStyle name="40% - Accent3 6 2 11 2" xfId="8664"/>
    <cellStyle name="40% - Accent3 6 2 11 2 2" xfId="15038"/>
    <cellStyle name="40% - Accent3 6 2 11 3" xfId="12969"/>
    <cellStyle name="40% - Accent3 6 2 12" xfId="6876"/>
    <cellStyle name="40% - Accent3 6 2 12 2" xfId="8665"/>
    <cellStyle name="40% - Accent3 6 2 12 2 2" xfId="15039"/>
    <cellStyle name="40% - Accent3 6 2 12 3" xfId="13275"/>
    <cellStyle name="40% - Accent3 6 2 13" xfId="8662"/>
    <cellStyle name="40% - Accent3 6 2 13 2" xfId="15036"/>
    <cellStyle name="40% - Accent3 6 2 14" xfId="10304"/>
    <cellStyle name="40% - Accent3 6 2 2" xfId="1856"/>
    <cellStyle name="40% - Accent3 6 2 2 2" xfId="8666"/>
    <cellStyle name="40% - Accent3 6 2 2 2 2" xfId="11100"/>
    <cellStyle name="40% - Accent3 6 2 2 3" xfId="10305"/>
    <cellStyle name="40% - Accent3 6 2 3" xfId="2969"/>
    <cellStyle name="40% - Accent3 6 2 3 2" xfId="8667"/>
    <cellStyle name="40% - Accent3 6 2 3 2 2" xfId="15040"/>
    <cellStyle name="40% - Accent3 6 2 3 3" xfId="11543"/>
    <cellStyle name="40% - Accent3 6 2 4" xfId="3331"/>
    <cellStyle name="40% - Accent3 6 2 4 2" xfId="8668"/>
    <cellStyle name="40% - Accent3 6 2 4 2 2" xfId="15041"/>
    <cellStyle name="40% - Accent3 6 2 4 3" xfId="11641"/>
    <cellStyle name="40% - Accent3 6 2 5" xfId="3581"/>
    <cellStyle name="40% - Accent3 6 2 5 2" xfId="8669"/>
    <cellStyle name="40% - Accent3 6 2 5 2 2" xfId="15042"/>
    <cellStyle name="40% - Accent3 6 2 5 3" xfId="11737"/>
    <cellStyle name="40% - Accent3 6 2 6" xfId="3710"/>
    <cellStyle name="40% - Accent3 6 2 6 2" xfId="8670"/>
    <cellStyle name="40% - Accent3 6 2 6 2 2" xfId="15043"/>
    <cellStyle name="40% - Accent3 6 2 6 3" xfId="11782"/>
    <cellStyle name="40% - Accent3 6 2 7" xfId="3957"/>
    <cellStyle name="40% - Accent3 6 2 7 2" xfId="8671"/>
    <cellStyle name="40% - Accent3 6 2 7 2 2" xfId="15044"/>
    <cellStyle name="40% - Accent3 6 2 7 3" xfId="11951"/>
    <cellStyle name="40% - Accent3 6 2 8" xfId="5152"/>
    <cellStyle name="40% - Accent3 6 2 8 2" xfId="8672"/>
    <cellStyle name="40% - Accent3 6 2 8 2 2" xfId="15045"/>
    <cellStyle name="40% - Accent3 6 2 8 3" xfId="12375"/>
    <cellStyle name="40% - Accent3 6 2 9" xfId="5628"/>
    <cellStyle name="40% - Accent3 6 2 9 2" xfId="8673"/>
    <cellStyle name="40% - Accent3 6 2 9 2 2" xfId="15046"/>
    <cellStyle name="40% - Accent3 6 2 9 3" xfId="12584"/>
    <cellStyle name="40% - Accent3 6 3" xfId="1021"/>
    <cellStyle name="40% - Accent3 6 3 2" xfId="8674"/>
    <cellStyle name="40% - Accent3 6 3 2 2" xfId="15047"/>
    <cellStyle name="40% - Accent3 6 3 3" xfId="10729"/>
    <cellStyle name="40% - Accent3 6 4" xfId="2153"/>
    <cellStyle name="40% - Accent3 6 4 2" xfId="8675"/>
    <cellStyle name="40% - Accent3 6 4 2 2" xfId="15048"/>
    <cellStyle name="40% - Accent3 6 4 3" xfId="11253"/>
    <cellStyle name="40% - Accent3 6 5" xfId="2431"/>
    <cellStyle name="40% - Accent3 6 5 2" xfId="8676"/>
    <cellStyle name="40% - Accent3 6 5 2 2" xfId="15049"/>
    <cellStyle name="40% - Accent3 6 5 3" xfId="11344"/>
    <cellStyle name="40% - Accent3 6 6" xfId="1958"/>
    <cellStyle name="40% - Accent3 6 6 2" xfId="8677"/>
    <cellStyle name="40% - Accent3 6 6 2 2" xfId="15050"/>
    <cellStyle name="40% - Accent3 6 6 3" xfId="11136"/>
    <cellStyle name="40% - Accent3 6 7" xfId="2688"/>
    <cellStyle name="40% - Accent3 6 7 2" xfId="8678"/>
    <cellStyle name="40% - Accent3 6 7 2 2" xfId="15051"/>
    <cellStyle name="40% - Accent3 6 7 3" xfId="11467"/>
    <cellStyle name="40% - Accent3 6 8" xfId="3820"/>
    <cellStyle name="40% - Accent3 6 8 2" xfId="8679"/>
    <cellStyle name="40% - Accent3 6 8 2 2" xfId="15052"/>
    <cellStyle name="40% - Accent3 6 8 3" xfId="11881"/>
    <cellStyle name="40% - Accent3 6 9" xfId="4347"/>
    <cellStyle name="40% - Accent3 6 9 2" xfId="8680"/>
    <cellStyle name="40% - Accent3 6 9 2 2" xfId="15053"/>
    <cellStyle name="40% - Accent3 6 9 3" xfId="12093"/>
    <cellStyle name="40% - Accent3 6_WAST 1112 040512 WG Submission" xfId="293"/>
    <cellStyle name="40% - Accent3 7" xfId="294"/>
    <cellStyle name="40% - Accent3 7 10" xfId="4594"/>
    <cellStyle name="40% - Accent3 7 10 2" xfId="8682"/>
    <cellStyle name="40% - Accent3 7 10 2 2" xfId="15055"/>
    <cellStyle name="40% - Accent3 7 10 3" xfId="12156"/>
    <cellStyle name="40% - Accent3 7 11" xfId="4076"/>
    <cellStyle name="40% - Accent3 7 11 2" xfId="8683"/>
    <cellStyle name="40% - Accent3 7 11 2 2" xfId="15056"/>
    <cellStyle name="40% - Accent3 7 11 3" xfId="11984"/>
    <cellStyle name="40% - Accent3 7 12" xfId="4929"/>
    <cellStyle name="40% - Accent3 7 12 2" xfId="8684"/>
    <cellStyle name="40% - Accent3 7 12 2 2" xfId="15057"/>
    <cellStyle name="40% - Accent3 7 12 3" xfId="12265"/>
    <cellStyle name="40% - Accent3 7 13" xfId="6433"/>
    <cellStyle name="40% - Accent3 7 13 2" xfId="8685"/>
    <cellStyle name="40% - Accent3 7 13 2 2" xfId="15058"/>
    <cellStyle name="40% - Accent3 7 13 3" xfId="13092"/>
    <cellStyle name="40% - Accent3 7 14" xfId="8681"/>
    <cellStyle name="40% - Accent3 7 14 2" xfId="15054"/>
    <cellStyle name="40% - Accent3 7 15" xfId="9949"/>
    <cellStyle name="40% - Accent3 7 15 2" xfId="16096"/>
    <cellStyle name="40% - Accent3 7 16" xfId="10071"/>
    <cellStyle name="40% - Accent3 7 2" xfId="295"/>
    <cellStyle name="40% - Accent3 7 2 10" xfId="5983"/>
    <cellStyle name="40% - Accent3 7 2 10 2" xfId="8687"/>
    <cellStyle name="40% - Accent3 7 2 10 2 2" xfId="15060"/>
    <cellStyle name="40% - Accent3 7 2 10 3" xfId="12783"/>
    <cellStyle name="40% - Accent3 7 2 11" xfId="6269"/>
    <cellStyle name="40% - Accent3 7 2 11 2" xfId="8688"/>
    <cellStyle name="40% - Accent3 7 2 11 2 2" xfId="15061"/>
    <cellStyle name="40% - Accent3 7 2 11 3" xfId="12970"/>
    <cellStyle name="40% - Accent3 7 2 12" xfId="6877"/>
    <cellStyle name="40% - Accent3 7 2 12 2" xfId="8689"/>
    <cellStyle name="40% - Accent3 7 2 12 2 2" xfId="15062"/>
    <cellStyle name="40% - Accent3 7 2 12 3" xfId="13276"/>
    <cellStyle name="40% - Accent3 7 2 13" xfId="8686"/>
    <cellStyle name="40% - Accent3 7 2 13 2" xfId="15059"/>
    <cellStyle name="40% - Accent3 7 2 14" xfId="10306"/>
    <cellStyle name="40% - Accent3 7 2 2" xfId="1857"/>
    <cellStyle name="40% - Accent3 7 2 2 2" xfId="8690"/>
    <cellStyle name="40% - Accent3 7 2 2 2 2" xfId="15063"/>
    <cellStyle name="40% - Accent3 7 2 2 3" xfId="11101"/>
    <cellStyle name="40% - Accent3 7 2 3" xfId="2970"/>
    <cellStyle name="40% - Accent3 7 2 3 2" xfId="8691"/>
    <cellStyle name="40% - Accent3 7 2 3 2 2" xfId="15064"/>
    <cellStyle name="40% - Accent3 7 2 3 3" xfId="11544"/>
    <cellStyle name="40% - Accent3 7 2 4" xfId="3332"/>
    <cellStyle name="40% - Accent3 7 2 4 2" xfId="8692"/>
    <cellStyle name="40% - Accent3 7 2 4 2 2" xfId="15065"/>
    <cellStyle name="40% - Accent3 7 2 4 3" xfId="11642"/>
    <cellStyle name="40% - Accent3 7 2 5" xfId="3582"/>
    <cellStyle name="40% - Accent3 7 2 5 2" xfId="8693"/>
    <cellStyle name="40% - Accent3 7 2 5 2 2" xfId="15066"/>
    <cellStyle name="40% - Accent3 7 2 5 3" xfId="11738"/>
    <cellStyle name="40% - Accent3 7 2 6" xfId="3711"/>
    <cellStyle name="40% - Accent3 7 2 6 2" xfId="8694"/>
    <cellStyle name="40% - Accent3 7 2 6 2 2" xfId="15067"/>
    <cellStyle name="40% - Accent3 7 2 6 3" xfId="11783"/>
    <cellStyle name="40% - Accent3 7 2 7" xfId="3958"/>
    <cellStyle name="40% - Accent3 7 2 7 2" xfId="8695"/>
    <cellStyle name="40% - Accent3 7 2 7 2 2" xfId="15068"/>
    <cellStyle name="40% - Accent3 7 2 7 3" xfId="11952"/>
    <cellStyle name="40% - Accent3 7 2 8" xfId="5153"/>
    <cellStyle name="40% - Accent3 7 2 8 2" xfId="8696"/>
    <cellStyle name="40% - Accent3 7 2 8 2 2" xfId="15069"/>
    <cellStyle name="40% - Accent3 7 2 8 3" xfId="12376"/>
    <cellStyle name="40% - Accent3 7 2 9" xfId="5629"/>
    <cellStyle name="40% - Accent3 7 2 9 2" xfId="8697"/>
    <cellStyle name="40% - Accent3 7 2 9 2 2" xfId="15070"/>
    <cellStyle name="40% - Accent3 7 2 9 3" xfId="12585"/>
    <cellStyle name="40% - Accent3 7 3" xfId="1022"/>
    <cellStyle name="40% - Accent3 7 3 2" xfId="8698"/>
    <cellStyle name="40% - Accent3 7 3 2 2" xfId="15071"/>
    <cellStyle name="40% - Accent3 7 3 3" xfId="10730"/>
    <cellStyle name="40% - Accent3 7 4" xfId="2154"/>
    <cellStyle name="40% - Accent3 7 4 2" xfId="8699"/>
    <cellStyle name="40% - Accent3 7 4 2 2" xfId="15072"/>
    <cellStyle name="40% - Accent3 7 4 3" xfId="11254"/>
    <cellStyle name="40% - Accent3 7 5" xfId="2430"/>
    <cellStyle name="40% - Accent3 7 5 2" xfId="8700"/>
    <cellStyle name="40% - Accent3 7 5 2 2" xfId="15073"/>
    <cellStyle name="40% - Accent3 7 5 3" xfId="11343"/>
    <cellStyle name="40% - Accent3 7 6" xfId="1959"/>
    <cellStyle name="40% - Accent3 7 6 2" xfId="8701"/>
    <cellStyle name="40% - Accent3 7 6 2 2" xfId="15074"/>
    <cellStyle name="40% - Accent3 7 6 3" xfId="11137"/>
    <cellStyle name="40% - Accent3 7 7" xfId="2686"/>
    <cellStyle name="40% - Accent3 7 7 2" xfId="8702"/>
    <cellStyle name="40% - Accent3 7 7 2 2" xfId="15075"/>
    <cellStyle name="40% - Accent3 7 7 3" xfId="11466"/>
    <cellStyle name="40% - Accent3 7 8" xfId="3821"/>
    <cellStyle name="40% - Accent3 7 8 2" xfId="8703"/>
    <cellStyle name="40% - Accent3 7 8 2 2" xfId="15076"/>
    <cellStyle name="40% - Accent3 7 8 3" xfId="11882"/>
    <cellStyle name="40% - Accent3 7 9" xfId="4348"/>
    <cellStyle name="40% - Accent3 7 9 2" xfId="8704"/>
    <cellStyle name="40% - Accent3 7 9 2 2" xfId="15077"/>
    <cellStyle name="40% - Accent3 7 9 3" xfId="12094"/>
    <cellStyle name="40% - Accent3 7_WAST 1112 040512 WG Submission" xfId="296"/>
    <cellStyle name="40% - Accent3 8" xfId="297"/>
    <cellStyle name="40% - Accent3 8 10" xfId="4077"/>
    <cellStyle name="40% - Accent3 8 10 2" xfId="8706"/>
    <cellStyle name="40% - Accent3 8 10 2 2" xfId="15079"/>
    <cellStyle name="40% - Accent3 8 10 3" xfId="11985"/>
    <cellStyle name="40% - Accent3 8 11" xfId="4928"/>
    <cellStyle name="40% - Accent3 8 11 2" xfId="8707"/>
    <cellStyle name="40% - Accent3 8 11 2 2" xfId="15080"/>
    <cellStyle name="40% - Accent3 8 11 3" xfId="12264"/>
    <cellStyle name="40% - Accent3 8 12" xfId="6434"/>
    <cellStyle name="40% - Accent3 8 12 2" xfId="8708"/>
    <cellStyle name="40% - Accent3 8 12 2 2" xfId="15081"/>
    <cellStyle name="40% - Accent3 8 12 3" xfId="13093"/>
    <cellStyle name="40% - Accent3 8 13" xfId="8705"/>
    <cellStyle name="40% - Accent3 8 13 2" xfId="15078"/>
    <cellStyle name="40% - Accent3 8 14" xfId="9950"/>
    <cellStyle name="40% - Accent3 8 14 2" xfId="16097"/>
    <cellStyle name="40% - Accent3 8 15" xfId="10072"/>
    <cellStyle name="40% - Accent3 8 2" xfId="1023"/>
    <cellStyle name="40% - Accent3 8 2 2" xfId="3959"/>
    <cellStyle name="40% - Accent3 8 2 2 2" xfId="8710"/>
    <cellStyle name="40% - Accent3 8 2 2 2 2" xfId="15083"/>
    <cellStyle name="40% - Accent3 8 2 2 3" xfId="10731"/>
    <cellStyle name="40% - Accent3 8 2 3" xfId="5154"/>
    <cellStyle name="40% - Accent3 8 2 3 2" xfId="8711"/>
    <cellStyle name="40% - Accent3 8 2 3 2 2" xfId="15084"/>
    <cellStyle name="40% - Accent3 8 2 3 3" xfId="12377"/>
    <cellStyle name="40% - Accent3 8 2 4" xfId="5630"/>
    <cellStyle name="40% - Accent3 8 2 4 2" xfId="8712"/>
    <cellStyle name="40% - Accent3 8 2 4 2 2" xfId="15085"/>
    <cellStyle name="40% - Accent3 8 2 4 3" xfId="12586"/>
    <cellStyle name="40% - Accent3 8 2 5" xfId="5984"/>
    <cellStyle name="40% - Accent3 8 2 5 2" xfId="8713"/>
    <cellStyle name="40% - Accent3 8 2 5 2 2" xfId="15086"/>
    <cellStyle name="40% - Accent3 8 2 5 3" xfId="12784"/>
    <cellStyle name="40% - Accent3 8 2 6" xfId="6270"/>
    <cellStyle name="40% - Accent3 8 2 6 2" xfId="8714"/>
    <cellStyle name="40% - Accent3 8 2 6 2 2" xfId="15087"/>
    <cellStyle name="40% - Accent3 8 2 6 3" xfId="12971"/>
    <cellStyle name="40% - Accent3 8 2 7" xfId="6878"/>
    <cellStyle name="40% - Accent3 8 2 7 2" xfId="8715"/>
    <cellStyle name="40% - Accent3 8 2 7 2 2" xfId="15088"/>
    <cellStyle name="40% - Accent3 8 2 7 3" xfId="13277"/>
    <cellStyle name="40% - Accent3 8 2 8" xfId="8709"/>
    <cellStyle name="40% - Accent3 8 2 8 2" xfId="15082"/>
    <cellStyle name="40% - Accent3 8 2 9" xfId="10307"/>
    <cellStyle name="40% - Accent3 8 3" xfId="2155"/>
    <cellStyle name="40% - Accent3 8 3 2" xfId="8716"/>
    <cellStyle name="40% - Accent3 8 3 2 2" xfId="15089"/>
    <cellStyle name="40% - Accent3 8 3 3" xfId="11255"/>
    <cellStyle name="40% - Accent3 8 4" xfId="2429"/>
    <cellStyle name="40% - Accent3 8 4 2" xfId="8717"/>
    <cellStyle name="40% - Accent3 8 4 2 2" xfId="15090"/>
    <cellStyle name="40% - Accent3 8 4 3" xfId="11342"/>
    <cellStyle name="40% - Accent3 8 5" xfId="1960"/>
    <cellStyle name="40% - Accent3 8 5 2" xfId="8718"/>
    <cellStyle name="40% - Accent3 8 5 2 2" xfId="15091"/>
    <cellStyle name="40% - Accent3 8 5 3" xfId="11138"/>
    <cellStyle name="40% - Accent3 8 6" xfId="2685"/>
    <cellStyle name="40% - Accent3 8 6 2" xfId="8719"/>
    <cellStyle name="40% - Accent3 8 6 2 2" xfId="15092"/>
    <cellStyle name="40% - Accent3 8 6 3" xfId="11465"/>
    <cellStyle name="40% - Accent3 8 7" xfId="3822"/>
    <cellStyle name="40% - Accent3 8 7 2" xfId="8720"/>
    <cellStyle name="40% - Accent3 8 7 2 2" xfId="15093"/>
    <cellStyle name="40% - Accent3 8 7 3" xfId="11883"/>
    <cellStyle name="40% - Accent3 8 8" xfId="4349"/>
    <cellStyle name="40% - Accent3 8 8 2" xfId="8721"/>
    <cellStyle name="40% - Accent3 8 8 2 2" xfId="15094"/>
    <cellStyle name="40% - Accent3 8 8 3" xfId="12095"/>
    <cellStyle name="40% - Accent3 8 9" xfId="4593"/>
    <cellStyle name="40% - Accent3 8 9 2" xfId="8722"/>
    <cellStyle name="40% - Accent3 8 9 2 2" xfId="15095"/>
    <cellStyle name="40% - Accent3 8 9 3" xfId="12155"/>
    <cellStyle name="40% - Accent3 9" xfId="298"/>
    <cellStyle name="40% - Accent3 9 10" xfId="4082"/>
    <cellStyle name="40% - Accent3 9 10 2" xfId="8724"/>
    <cellStyle name="40% - Accent3 9 10 2 2" xfId="15097"/>
    <cellStyle name="40% - Accent3 9 10 3" xfId="11987"/>
    <cellStyle name="40% - Accent3 9 11" xfId="4923"/>
    <cellStyle name="40% - Accent3 9 11 2" xfId="8725"/>
    <cellStyle name="40% - Accent3 9 11 2 2" xfId="15098"/>
    <cellStyle name="40% - Accent3 9 11 3" xfId="12262"/>
    <cellStyle name="40% - Accent3 9 12" xfId="6435"/>
    <cellStyle name="40% - Accent3 9 12 2" xfId="8726"/>
    <cellStyle name="40% - Accent3 9 12 2 2" xfId="15099"/>
    <cellStyle name="40% - Accent3 9 12 3" xfId="13094"/>
    <cellStyle name="40% - Accent3 9 13" xfId="8723"/>
    <cellStyle name="40% - Accent3 9 13 2" xfId="15096"/>
    <cellStyle name="40% - Accent3 9 14" xfId="9951"/>
    <cellStyle name="40% - Accent3 9 14 2" xfId="16098"/>
    <cellStyle name="40% - Accent3 9 15" xfId="10073"/>
    <cellStyle name="40% - Accent3 9 2" xfId="1024"/>
    <cellStyle name="40% - Accent3 9 2 2" xfId="3960"/>
    <cellStyle name="40% - Accent3 9 2 2 2" xfId="8728"/>
    <cellStyle name="40% - Accent3 9 2 2 2 2" xfId="15101"/>
    <cellStyle name="40% - Accent3 9 2 2 3" xfId="10732"/>
    <cellStyle name="40% - Accent3 9 2 3" xfId="5155"/>
    <cellStyle name="40% - Accent3 9 2 3 2" xfId="8729"/>
    <cellStyle name="40% - Accent3 9 2 3 2 2" xfId="15102"/>
    <cellStyle name="40% - Accent3 9 2 3 3" xfId="12378"/>
    <cellStyle name="40% - Accent3 9 2 4" xfId="5631"/>
    <cellStyle name="40% - Accent3 9 2 4 2" xfId="8730"/>
    <cellStyle name="40% - Accent3 9 2 4 2 2" xfId="15103"/>
    <cellStyle name="40% - Accent3 9 2 4 3" xfId="12587"/>
    <cellStyle name="40% - Accent3 9 2 5" xfId="5985"/>
    <cellStyle name="40% - Accent3 9 2 5 2" xfId="8731"/>
    <cellStyle name="40% - Accent3 9 2 5 2 2" xfId="15104"/>
    <cellStyle name="40% - Accent3 9 2 5 3" xfId="12785"/>
    <cellStyle name="40% - Accent3 9 2 6" xfId="6271"/>
    <cellStyle name="40% - Accent3 9 2 6 2" xfId="8732"/>
    <cellStyle name="40% - Accent3 9 2 6 2 2" xfId="15105"/>
    <cellStyle name="40% - Accent3 9 2 6 3" xfId="12972"/>
    <cellStyle name="40% - Accent3 9 2 7" xfId="6879"/>
    <cellStyle name="40% - Accent3 9 2 7 2" xfId="8733"/>
    <cellStyle name="40% - Accent3 9 2 7 2 2" xfId="15106"/>
    <cellStyle name="40% - Accent3 9 2 7 3" xfId="13278"/>
    <cellStyle name="40% - Accent3 9 2 8" xfId="8727"/>
    <cellStyle name="40% - Accent3 9 2 8 2" xfId="15100"/>
    <cellStyle name="40% - Accent3 9 2 9" xfId="10308"/>
    <cellStyle name="40% - Accent3 9 3" xfId="2156"/>
    <cellStyle name="40% - Accent3 9 3 2" xfId="8734"/>
    <cellStyle name="40% - Accent3 9 3 2 2" xfId="15107"/>
    <cellStyle name="40% - Accent3 9 3 3" xfId="11256"/>
    <cellStyle name="40% - Accent3 9 4" xfId="2427"/>
    <cellStyle name="40% - Accent3 9 4 2" xfId="8735"/>
    <cellStyle name="40% - Accent3 9 4 2 2" xfId="15108"/>
    <cellStyle name="40% - Accent3 9 4 3" xfId="11340"/>
    <cellStyle name="40% - Accent3 9 5" xfId="1962"/>
    <cellStyle name="40% - Accent3 9 5 2" xfId="8736"/>
    <cellStyle name="40% - Accent3 9 5 2 2" xfId="15109"/>
    <cellStyle name="40% - Accent3 9 5 3" xfId="11140"/>
    <cellStyle name="40% - Accent3 9 6" xfId="2683"/>
    <cellStyle name="40% - Accent3 9 6 2" xfId="8737"/>
    <cellStyle name="40% - Accent3 9 6 2 2" xfId="15110"/>
    <cellStyle name="40% - Accent3 9 6 3" xfId="11463"/>
    <cellStyle name="40% - Accent3 9 7" xfId="3823"/>
    <cellStyle name="40% - Accent3 9 7 2" xfId="8738"/>
    <cellStyle name="40% - Accent3 9 7 2 2" xfId="15111"/>
    <cellStyle name="40% - Accent3 9 7 3" xfId="11884"/>
    <cellStyle name="40% - Accent3 9 8" xfId="4350"/>
    <cellStyle name="40% - Accent3 9 8 2" xfId="8739"/>
    <cellStyle name="40% - Accent3 9 8 2 2" xfId="15112"/>
    <cellStyle name="40% - Accent3 9 8 3" xfId="12096"/>
    <cellStyle name="40% - Accent3 9 9" xfId="4592"/>
    <cellStyle name="40% - Accent3 9 9 2" xfId="8740"/>
    <cellStyle name="40% - Accent3 9 9 2 2" xfId="15113"/>
    <cellStyle name="40% - Accent3 9 9 3" xfId="12154"/>
    <cellStyle name="40% - Accent4 10" xfId="299"/>
    <cellStyle name="40% - Accent4 10 10" xfId="4084"/>
    <cellStyle name="40% - Accent4 10 10 2" xfId="8742"/>
    <cellStyle name="40% - Accent4 10 10 2 2" xfId="15115"/>
    <cellStyle name="40% - Accent4 10 10 3" xfId="11988"/>
    <cellStyle name="40% - Accent4 10 11" xfId="4921"/>
    <cellStyle name="40% - Accent4 10 11 2" xfId="8743"/>
    <cellStyle name="40% - Accent4 10 11 2 2" xfId="15116"/>
    <cellStyle name="40% - Accent4 10 11 3" xfId="12261"/>
    <cellStyle name="40% - Accent4 10 12" xfId="6437"/>
    <cellStyle name="40% - Accent4 10 12 2" xfId="8744"/>
    <cellStyle name="40% - Accent4 10 12 2 2" xfId="15117"/>
    <cellStyle name="40% - Accent4 10 12 3" xfId="13095"/>
    <cellStyle name="40% - Accent4 10 13" xfId="8741"/>
    <cellStyle name="40% - Accent4 10 13 2" xfId="15114"/>
    <cellStyle name="40% - Accent4 10 14" xfId="9952"/>
    <cellStyle name="40% - Accent4 10 14 2" xfId="16099"/>
    <cellStyle name="40% - Accent4 10 15" xfId="10074"/>
    <cellStyle name="40% - Accent4 10 2" xfId="1026"/>
    <cellStyle name="40% - Accent4 10 2 2" xfId="3961"/>
    <cellStyle name="40% - Accent4 10 2 2 2" xfId="8746"/>
    <cellStyle name="40% - Accent4 10 2 2 2 2" xfId="15119"/>
    <cellStyle name="40% - Accent4 10 2 2 3" xfId="10734"/>
    <cellStyle name="40% - Accent4 10 2 3" xfId="5156"/>
    <cellStyle name="40% - Accent4 10 2 3 2" xfId="8747"/>
    <cellStyle name="40% - Accent4 10 2 3 2 2" xfId="15120"/>
    <cellStyle name="40% - Accent4 10 2 3 3" xfId="12379"/>
    <cellStyle name="40% - Accent4 10 2 4" xfId="5632"/>
    <cellStyle name="40% - Accent4 10 2 4 2" xfId="8748"/>
    <cellStyle name="40% - Accent4 10 2 4 2 2" xfId="15121"/>
    <cellStyle name="40% - Accent4 10 2 4 3" xfId="12588"/>
    <cellStyle name="40% - Accent4 10 2 5" xfId="5986"/>
    <cellStyle name="40% - Accent4 10 2 5 2" xfId="8749"/>
    <cellStyle name="40% - Accent4 10 2 5 2 2" xfId="15122"/>
    <cellStyle name="40% - Accent4 10 2 5 3" xfId="12786"/>
    <cellStyle name="40% - Accent4 10 2 6" xfId="6272"/>
    <cellStyle name="40% - Accent4 10 2 6 2" xfId="8750"/>
    <cellStyle name="40% - Accent4 10 2 6 2 2" xfId="15123"/>
    <cellStyle name="40% - Accent4 10 2 6 3" xfId="12973"/>
    <cellStyle name="40% - Accent4 10 2 7" xfId="6880"/>
    <cellStyle name="40% - Accent4 10 2 7 2" xfId="8751"/>
    <cellStyle name="40% - Accent4 10 2 7 2 2" xfId="15124"/>
    <cellStyle name="40% - Accent4 10 2 7 3" xfId="13279"/>
    <cellStyle name="40% - Accent4 10 2 8" xfId="8745"/>
    <cellStyle name="40% - Accent4 10 2 8 2" xfId="15118"/>
    <cellStyle name="40% - Accent4 10 2 9" xfId="10309"/>
    <cellStyle name="40% - Accent4 10 3" xfId="2158"/>
    <cellStyle name="40% - Accent4 10 3 2" xfId="8752"/>
    <cellStyle name="40% - Accent4 10 3 2 2" xfId="15125"/>
    <cellStyle name="40% - Accent4 10 3 3" xfId="11257"/>
    <cellStyle name="40% - Accent4 10 4" xfId="2417"/>
    <cellStyle name="40% - Accent4 10 4 2" xfId="8753"/>
    <cellStyle name="40% - Accent4 10 4 2 2" xfId="15126"/>
    <cellStyle name="40% - Accent4 10 4 3" xfId="11337"/>
    <cellStyle name="40% - Accent4 10 5" xfId="1973"/>
    <cellStyle name="40% - Accent4 10 5 2" xfId="8754"/>
    <cellStyle name="40% - Accent4 10 5 2 2" xfId="15127"/>
    <cellStyle name="40% - Accent4 10 5 3" xfId="11142"/>
    <cellStyle name="40% - Accent4 10 6" xfId="2671"/>
    <cellStyle name="40% - Accent4 10 6 2" xfId="8755"/>
    <cellStyle name="40% - Accent4 10 6 2 2" xfId="15128"/>
    <cellStyle name="40% - Accent4 10 6 3" xfId="11462"/>
    <cellStyle name="40% - Accent4 10 7" xfId="3824"/>
    <cellStyle name="40% - Accent4 10 7 2" xfId="8756"/>
    <cellStyle name="40% - Accent4 10 7 2 2" xfId="15129"/>
    <cellStyle name="40% - Accent4 10 7 3" xfId="11885"/>
    <cellStyle name="40% - Accent4 10 8" xfId="4352"/>
    <cellStyle name="40% - Accent4 10 8 2" xfId="8757"/>
    <cellStyle name="40% - Accent4 10 8 2 2" xfId="15130"/>
    <cellStyle name="40% - Accent4 10 8 3" xfId="12097"/>
    <cellStyle name="40% - Accent4 10 9" xfId="4590"/>
    <cellStyle name="40% - Accent4 10 9 2" xfId="8758"/>
    <cellStyle name="40% - Accent4 10 9 2 2" xfId="15131"/>
    <cellStyle name="40% - Accent4 10 9 3" xfId="12153"/>
    <cellStyle name="40% - Accent4 11" xfId="300"/>
    <cellStyle name="40% - Accent4 11 10" xfId="4085"/>
    <cellStyle name="40% - Accent4 11 10 2" xfId="8760"/>
    <cellStyle name="40% - Accent4 11 10 2 2" xfId="15133"/>
    <cellStyle name="40% - Accent4 11 10 3" xfId="11989"/>
    <cellStyle name="40% - Accent4 11 11" xfId="4920"/>
    <cellStyle name="40% - Accent4 11 11 2" xfId="8761"/>
    <cellStyle name="40% - Accent4 11 11 2 2" xfId="15134"/>
    <cellStyle name="40% - Accent4 11 11 3" xfId="12260"/>
    <cellStyle name="40% - Accent4 11 12" xfId="6438"/>
    <cellStyle name="40% - Accent4 11 12 2" xfId="8762"/>
    <cellStyle name="40% - Accent4 11 12 2 2" xfId="15135"/>
    <cellStyle name="40% - Accent4 11 12 3" xfId="13096"/>
    <cellStyle name="40% - Accent4 11 13" xfId="8759"/>
    <cellStyle name="40% - Accent4 11 13 2" xfId="15132"/>
    <cellStyle name="40% - Accent4 11 14" xfId="9953"/>
    <cellStyle name="40% - Accent4 11 14 2" xfId="16100"/>
    <cellStyle name="40% - Accent4 11 15" xfId="10075"/>
    <cellStyle name="40% - Accent4 11 2" xfId="1027"/>
    <cellStyle name="40% - Accent4 11 2 2" xfId="3962"/>
    <cellStyle name="40% - Accent4 11 2 2 2" xfId="8764"/>
    <cellStyle name="40% - Accent4 11 2 2 2 2" xfId="15137"/>
    <cellStyle name="40% - Accent4 11 2 2 3" xfId="10735"/>
    <cellStyle name="40% - Accent4 11 2 3" xfId="5157"/>
    <cellStyle name="40% - Accent4 11 2 3 2" xfId="8765"/>
    <cellStyle name="40% - Accent4 11 2 3 2 2" xfId="15138"/>
    <cellStyle name="40% - Accent4 11 2 3 3" xfId="12380"/>
    <cellStyle name="40% - Accent4 11 2 4" xfId="5633"/>
    <cellStyle name="40% - Accent4 11 2 4 2" xfId="8766"/>
    <cellStyle name="40% - Accent4 11 2 4 2 2" xfId="15139"/>
    <cellStyle name="40% - Accent4 11 2 4 3" xfId="12589"/>
    <cellStyle name="40% - Accent4 11 2 5" xfId="5987"/>
    <cellStyle name="40% - Accent4 11 2 5 2" xfId="8767"/>
    <cellStyle name="40% - Accent4 11 2 5 2 2" xfId="15140"/>
    <cellStyle name="40% - Accent4 11 2 5 3" xfId="12787"/>
    <cellStyle name="40% - Accent4 11 2 6" xfId="6273"/>
    <cellStyle name="40% - Accent4 11 2 6 2" xfId="8768"/>
    <cellStyle name="40% - Accent4 11 2 6 2 2" xfId="15141"/>
    <cellStyle name="40% - Accent4 11 2 6 3" xfId="12974"/>
    <cellStyle name="40% - Accent4 11 2 7" xfId="6881"/>
    <cellStyle name="40% - Accent4 11 2 7 2" xfId="8769"/>
    <cellStyle name="40% - Accent4 11 2 7 2 2" xfId="15142"/>
    <cellStyle name="40% - Accent4 11 2 7 3" xfId="13280"/>
    <cellStyle name="40% - Accent4 11 2 8" xfId="8763"/>
    <cellStyle name="40% - Accent4 11 2 8 2" xfId="15136"/>
    <cellStyle name="40% - Accent4 11 2 9" xfId="10310"/>
    <cellStyle name="40% - Accent4 11 3" xfId="2159"/>
    <cellStyle name="40% - Accent4 11 3 2" xfId="8770"/>
    <cellStyle name="40% - Accent4 11 3 2 2" xfId="15143"/>
    <cellStyle name="40% - Accent4 11 3 3" xfId="11258"/>
    <cellStyle name="40% - Accent4 11 4" xfId="2416"/>
    <cellStyle name="40% - Accent4 11 4 2" xfId="8771"/>
    <cellStyle name="40% - Accent4 11 4 2 2" xfId="15144"/>
    <cellStyle name="40% - Accent4 11 4 3" xfId="11336"/>
    <cellStyle name="40% - Accent4 11 5" xfId="1974"/>
    <cellStyle name="40% - Accent4 11 5 2" xfId="8772"/>
    <cellStyle name="40% - Accent4 11 5 2 2" xfId="15145"/>
    <cellStyle name="40% - Accent4 11 5 3" xfId="11143"/>
    <cellStyle name="40% - Accent4 11 6" xfId="2670"/>
    <cellStyle name="40% - Accent4 11 6 2" xfId="8773"/>
    <cellStyle name="40% - Accent4 11 6 2 2" xfId="15146"/>
    <cellStyle name="40% - Accent4 11 6 3" xfId="11461"/>
    <cellStyle name="40% - Accent4 11 7" xfId="3825"/>
    <cellStyle name="40% - Accent4 11 7 2" xfId="8774"/>
    <cellStyle name="40% - Accent4 11 7 2 2" xfId="15147"/>
    <cellStyle name="40% - Accent4 11 7 3" xfId="11886"/>
    <cellStyle name="40% - Accent4 11 8" xfId="4353"/>
    <cellStyle name="40% - Accent4 11 8 2" xfId="8775"/>
    <cellStyle name="40% - Accent4 11 8 2 2" xfId="15148"/>
    <cellStyle name="40% - Accent4 11 8 3" xfId="12098"/>
    <cellStyle name="40% - Accent4 11 9" xfId="4589"/>
    <cellStyle name="40% - Accent4 11 9 2" xfId="8776"/>
    <cellStyle name="40% - Accent4 11 9 2 2" xfId="15149"/>
    <cellStyle name="40% - Accent4 11 9 3" xfId="12152"/>
    <cellStyle name="40% - Accent4 12" xfId="301"/>
    <cellStyle name="40% - Accent4 12 10" xfId="4086"/>
    <cellStyle name="40% - Accent4 12 10 2" xfId="8778"/>
    <cellStyle name="40% - Accent4 12 10 2 2" xfId="15151"/>
    <cellStyle name="40% - Accent4 12 10 3" xfId="11990"/>
    <cellStyle name="40% - Accent4 12 11" xfId="4919"/>
    <cellStyle name="40% - Accent4 12 11 2" xfId="8779"/>
    <cellStyle name="40% - Accent4 12 11 2 2" xfId="15152"/>
    <cellStyle name="40% - Accent4 12 11 3" xfId="12259"/>
    <cellStyle name="40% - Accent4 12 12" xfId="6439"/>
    <cellStyle name="40% - Accent4 12 12 2" xfId="8780"/>
    <cellStyle name="40% - Accent4 12 12 2 2" xfId="15153"/>
    <cellStyle name="40% - Accent4 12 12 3" xfId="13097"/>
    <cellStyle name="40% - Accent4 12 13" xfId="8777"/>
    <cellStyle name="40% - Accent4 12 13 2" xfId="15150"/>
    <cellStyle name="40% - Accent4 12 14" xfId="9954"/>
    <cellStyle name="40% - Accent4 12 14 2" xfId="16101"/>
    <cellStyle name="40% - Accent4 12 15" xfId="10076"/>
    <cellStyle name="40% - Accent4 12 2" xfId="1028"/>
    <cellStyle name="40% - Accent4 12 2 2" xfId="3963"/>
    <cellStyle name="40% - Accent4 12 2 2 2" xfId="8782"/>
    <cellStyle name="40% - Accent4 12 2 2 2 2" xfId="15155"/>
    <cellStyle name="40% - Accent4 12 2 2 3" xfId="10736"/>
    <cellStyle name="40% - Accent4 12 2 3" xfId="5158"/>
    <cellStyle name="40% - Accent4 12 2 3 2" xfId="8783"/>
    <cellStyle name="40% - Accent4 12 2 3 2 2" xfId="15156"/>
    <cellStyle name="40% - Accent4 12 2 3 3" xfId="12381"/>
    <cellStyle name="40% - Accent4 12 2 4" xfId="5634"/>
    <cellStyle name="40% - Accent4 12 2 4 2" xfId="8784"/>
    <cellStyle name="40% - Accent4 12 2 4 2 2" xfId="15157"/>
    <cellStyle name="40% - Accent4 12 2 4 3" xfId="12590"/>
    <cellStyle name="40% - Accent4 12 2 5" xfId="5988"/>
    <cellStyle name="40% - Accent4 12 2 5 2" xfId="8785"/>
    <cellStyle name="40% - Accent4 12 2 5 2 2" xfId="15158"/>
    <cellStyle name="40% - Accent4 12 2 5 3" xfId="12788"/>
    <cellStyle name="40% - Accent4 12 2 6" xfId="6274"/>
    <cellStyle name="40% - Accent4 12 2 6 2" xfId="8786"/>
    <cellStyle name="40% - Accent4 12 2 6 2 2" xfId="15159"/>
    <cellStyle name="40% - Accent4 12 2 6 3" xfId="12975"/>
    <cellStyle name="40% - Accent4 12 2 7" xfId="6882"/>
    <cellStyle name="40% - Accent4 12 2 7 2" xfId="8787"/>
    <cellStyle name="40% - Accent4 12 2 7 2 2" xfId="15160"/>
    <cellStyle name="40% - Accent4 12 2 7 3" xfId="13281"/>
    <cellStyle name="40% - Accent4 12 2 8" xfId="8781"/>
    <cellStyle name="40% - Accent4 12 2 8 2" xfId="15154"/>
    <cellStyle name="40% - Accent4 12 2 9" xfId="10311"/>
    <cellStyle name="40% - Accent4 12 3" xfId="2160"/>
    <cellStyle name="40% - Accent4 12 3 2" xfId="8788"/>
    <cellStyle name="40% - Accent4 12 3 2 2" xfId="15161"/>
    <cellStyle name="40% - Accent4 12 3 3" xfId="11259"/>
    <cellStyle name="40% - Accent4 12 4" xfId="2415"/>
    <cellStyle name="40% - Accent4 12 4 2" xfId="8789"/>
    <cellStyle name="40% - Accent4 12 4 2 2" xfId="15162"/>
    <cellStyle name="40% - Accent4 12 4 3" xfId="11335"/>
    <cellStyle name="40% - Accent4 12 5" xfId="1975"/>
    <cellStyle name="40% - Accent4 12 5 2" xfId="8790"/>
    <cellStyle name="40% - Accent4 12 5 2 2" xfId="15163"/>
    <cellStyle name="40% - Accent4 12 5 3" xfId="11144"/>
    <cellStyle name="40% - Accent4 12 6" xfId="2669"/>
    <cellStyle name="40% - Accent4 12 6 2" xfId="8791"/>
    <cellStyle name="40% - Accent4 12 6 2 2" xfId="15164"/>
    <cellStyle name="40% - Accent4 12 6 3" xfId="11460"/>
    <cellStyle name="40% - Accent4 12 7" xfId="3826"/>
    <cellStyle name="40% - Accent4 12 7 2" xfId="8792"/>
    <cellStyle name="40% - Accent4 12 7 2 2" xfId="15165"/>
    <cellStyle name="40% - Accent4 12 7 3" xfId="11887"/>
    <cellStyle name="40% - Accent4 12 8" xfId="4354"/>
    <cellStyle name="40% - Accent4 12 8 2" xfId="8793"/>
    <cellStyle name="40% - Accent4 12 8 2 2" xfId="15166"/>
    <cellStyle name="40% - Accent4 12 8 3" xfId="12099"/>
    <cellStyle name="40% - Accent4 12 9" xfId="4588"/>
    <cellStyle name="40% - Accent4 12 9 2" xfId="8794"/>
    <cellStyle name="40% - Accent4 12 9 2 2" xfId="15167"/>
    <cellStyle name="40% - Accent4 12 9 3" xfId="12151"/>
    <cellStyle name="40% - Accent4 13" xfId="302"/>
    <cellStyle name="40% - Accent4 13 10" xfId="4922"/>
    <cellStyle name="40% - Accent4 13 11" xfId="6436"/>
    <cellStyle name="40% - Accent4 13 12" xfId="8795"/>
    <cellStyle name="40% - Accent4 13 12 2" xfId="15168"/>
    <cellStyle name="40% - Accent4 13 2" xfId="1025"/>
    <cellStyle name="40% - Accent4 13 2 2" xfId="10733"/>
    <cellStyle name="40% - Accent4 13 2 3" xfId="10312"/>
    <cellStyle name="40% - Accent4 13 3" xfId="2157"/>
    <cellStyle name="40% - Accent4 13 4" xfId="2414"/>
    <cellStyle name="40% - Accent4 13 5" xfId="1977"/>
    <cellStyle name="40% - Accent4 13 6" xfId="2667"/>
    <cellStyle name="40% - Accent4 13 7" xfId="4351"/>
    <cellStyle name="40% - Accent4 13 8" xfId="4591"/>
    <cellStyle name="40% - Accent4 13 9" xfId="4083"/>
    <cellStyle name="40% - Accent4 14" xfId="303"/>
    <cellStyle name="40% - Accent4 14 2" xfId="8796"/>
    <cellStyle name="40% - Accent4 14 2 2" xfId="15169"/>
    <cellStyle name="40% - Accent4 14 3" xfId="10313"/>
    <cellStyle name="40% - Accent4 15" xfId="304"/>
    <cellStyle name="40% - Accent4 15 2" xfId="8797"/>
    <cellStyle name="40% - Accent4 15 2 2" xfId="15170"/>
    <cellStyle name="40% - Accent4 15 3" xfId="10314"/>
    <cellStyle name="40% - Accent4 2" xfId="305"/>
    <cellStyle name="40% - Accent4 2 10" xfId="2662"/>
    <cellStyle name="40% - Accent4 2 11" xfId="4355"/>
    <cellStyle name="40% - Accent4 2 12" xfId="4587"/>
    <cellStyle name="40% - Accent4 2 13" xfId="4087"/>
    <cellStyle name="40% - Accent4 2 14" xfId="4918"/>
    <cellStyle name="40% - Accent4 2 15" xfId="6440"/>
    <cellStyle name="40% - Accent4 2 16" xfId="8798"/>
    <cellStyle name="40% - Accent4 2 16 2" xfId="15171"/>
    <cellStyle name="40% - Accent4 2 2" xfId="306"/>
    <cellStyle name="40% - Accent4 2 2 10" xfId="4088"/>
    <cellStyle name="40% - Accent4 2 2 10 2" xfId="8800"/>
    <cellStyle name="40% - Accent4 2 2 10 2 2" xfId="15173"/>
    <cellStyle name="40% - Accent4 2 2 10 3" xfId="11991"/>
    <cellStyle name="40% - Accent4 2 2 11" xfId="4917"/>
    <cellStyle name="40% - Accent4 2 2 11 2" xfId="8801"/>
    <cellStyle name="40% - Accent4 2 2 11 2 2" xfId="15174"/>
    <cellStyle name="40% - Accent4 2 2 11 3" xfId="12258"/>
    <cellStyle name="40% - Accent4 2 2 12" xfId="6441"/>
    <cellStyle name="40% - Accent4 2 2 12 2" xfId="8802"/>
    <cellStyle name="40% - Accent4 2 2 12 2 2" xfId="15175"/>
    <cellStyle name="40% - Accent4 2 2 12 3" xfId="13098"/>
    <cellStyle name="40% - Accent4 2 2 13" xfId="8799"/>
    <cellStyle name="40% - Accent4 2 2 13 2" xfId="15172"/>
    <cellStyle name="40% - Accent4 2 2 14" xfId="9955"/>
    <cellStyle name="40% - Accent4 2 2 14 2" xfId="16102"/>
    <cellStyle name="40% - Accent4 2 2 15" xfId="10077"/>
    <cellStyle name="40% - Accent4 2 2 2" xfId="1030"/>
    <cellStyle name="40% - Accent4 2 2 2 2" xfId="3964"/>
    <cellStyle name="40% - Accent4 2 2 2 2 2" xfId="8804"/>
    <cellStyle name="40% - Accent4 2 2 2 2 2 2" xfId="15177"/>
    <cellStyle name="40% - Accent4 2 2 2 2 3" xfId="10737"/>
    <cellStyle name="40% - Accent4 2 2 2 3" xfId="5159"/>
    <cellStyle name="40% - Accent4 2 2 2 3 2" xfId="8805"/>
    <cellStyle name="40% - Accent4 2 2 2 3 2 2" xfId="15178"/>
    <cellStyle name="40% - Accent4 2 2 2 3 3" xfId="12382"/>
    <cellStyle name="40% - Accent4 2 2 2 4" xfId="5635"/>
    <cellStyle name="40% - Accent4 2 2 2 4 2" xfId="8806"/>
    <cellStyle name="40% - Accent4 2 2 2 4 2 2" xfId="15179"/>
    <cellStyle name="40% - Accent4 2 2 2 4 3" xfId="12591"/>
    <cellStyle name="40% - Accent4 2 2 2 5" xfId="5989"/>
    <cellStyle name="40% - Accent4 2 2 2 5 2" xfId="8807"/>
    <cellStyle name="40% - Accent4 2 2 2 5 2 2" xfId="15180"/>
    <cellStyle name="40% - Accent4 2 2 2 5 3" xfId="12789"/>
    <cellStyle name="40% - Accent4 2 2 2 6" xfId="6275"/>
    <cellStyle name="40% - Accent4 2 2 2 6 2" xfId="8808"/>
    <cellStyle name="40% - Accent4 2 2 2 6 2 2" xfId="15181"/>
    <cellStyle name="40% - Accent4 2 2 2 6 3" xfId="12976"/>
    <cellStyle name="40% - Accent4 2 2 2 7" xfId="6883"/>
    <cellStyle name="40% - Accent4 2 2 2 7 2" xfId="8809"/>
    <cellStyle name="40% - Accent4 2 2 2 7 2 2" xfId="15182"/>
    <cellStyle name="40% - Accent4 2 2 2 7 3" xfId="13282"/>
    <cellStyle name="40% - Accent4 2 2 2 8" xfId="8803"/>
    <cellStyle name="40% - Accent4 2 2 2 8 2" xfId="15176"/>
    <cellStyle name="40% - Accent4 2 2 2 9" xfId="10316"/>
    <cellStyle name="40% - Accent4 2 2 3" xfId="2162"/>
    <cellStyle name="40% - Accent4 2 2 3 2" xfId="8810"/>
    <cellStyle name="40% - Accent4 2 2 3 2 2" xfId="15183"/>
    <cellStyle name="40% - Accent4 2 2 3 3" xfId="11260"/>
    <cellStyle name="40% - Accent4 2 2 4" xfId="2409"/>
    <cellStyle name="40% - Accent4 2 2 4 2" xfId="8811"/>
    <cellStyle name="40% - Accent4 2 2 4 2 2" xfId="15184"/>
    <cellStyle name="40% - Accent4 2 2 4 3" xfId="11334"/>
    <cellStyle name="40% - Accent4 2 2 5" xfId="1982"/>
    <cellStyle name="40% - Accent4 2 2 5 2" xfId="8812"/>
    <cellStyle name="40% - Accent4 2 2 5 2 2" xfId="15185"/>
    <cellStyle name="40% - Accent4 2 2 5 3" xfId="11146"/>
    <cellStyle name="40% - Accent4 2 2 6" xfId="2661"/>
    <cellStyle name="40% - Accent4 2 2 6 2" xfId="8813"/>
    <cellStyle name="40% - Accent4 2 2 6 2 2" xfId="15186"/>
    <cellStyle name="40% - Accent4 2 2 6 3" xfId="11459"/>
    <cellStyle name="40% - Accent4 2 2 7" xfId="3827"/>
    <cellStyle name="40% - Accent4 2 2 7 2" xfId="8814"/>
    <cellStyle name="40% - Accent4 2 2 7 2 2" xfId="15187"/>
    <cellStyle name="40% - Accent4 2 2 7 3" xfId="11888"/>
    <cellStyle name="40% - Accent4 2 2 8" xfId="4356"/>
    <cellStyle name="40% - Accent4 2 2 8 2" xfId="8815"/>
    <cellStyle name="40% - Accent4 2 2 8 2 2" xfId="15188"/>
    <cellStyle name="40% - Accent4 2 2 8 3" xfId="12100"/>
    <cellStyle name="40% - Accent4 2 2 9" xfId="4586"/>
    <cellStyle name="40% - Accent4 2 2 9 2" xfId="8816"/>
    <cellStyle name="40% - Accent4 2 2 9 2 2" xfId="15189"/>
    <cellStyle name="40% - Accent4 2 2 9 3" xfId="12150"/>
    <cellStyle name="40% - Accent4 2 3" xfId="307"/>
    <cellStyle name="40% - Accent4 2 3 2" xfId="8817"/>
    <cellStyle name="40% - Accent4 2 3 2 2" xfId="15190"/>
    <cellStyle name="40% - Accent4 2 3 3" xfId="10315"/>
    <cellStyle name="40% - Accent4 2 4" xfId="308"/>
    <cellStyle name="40% - Accent4 2 4 2" xfId="8818"/>
    <cellStyle name="40% - Accent4 2 4 2 2" xfId="15191"/>
    <cellStyle name="40% - Accent4 2 4 3" xfId="10317"/>
    <cellStyle name="40% - Accent4 2 5" xfId="309"/>
    <cellStyle name="40% - Accent4 2 5 2" xfId="8819"/>
    <cellStyle name="40% - Accent4 2 5 2 2" xfId="15192"/>
    <cellStyle name="40% - Accent4 2 5 3" xfId="10318"/>
    <cellStyle name="40% - Accent4 2 6" xfId="1029"/>
    <cellStyle name="40% - Accent4 2 7" xfId="2161"/>
    <cellStyle name="40% - Accent4 2 8" xfId="2410"/>
    <cellStyle name="40% - Accent4 2 9" xfId="1981"/>
    <cellStyle name="40% - Accent4 2_WAST 1112 040512 WG Submission" xfId="310"/>
    <cellStyle name="40% - Accent4 3" xfId="311"/>
    <cellStyle name="40% - Accent4 3 10" xfId="4089"/>
    <cellStyle name="40% - Accent4 3 11" xfId="4916"/>
    <cellStyle name="40% - Accent4 3 12" xfId="6442"/>
    <cellStyle name="40% - Accent4 3 2" xfId="312"/>
    <cellStyle name="40% - Accent4 3 2 10" xfId="4090"/>
    <cellStyle name="40% - Accent4 3 2 10 2" xfId="8821"/>
    <cellStyle name="40% - Accent4 3 2 10 2 2" xfId="15194"/>
    <cellStyle name="40% - Accent4 3 2 10 3" xfId="11992"/>
    <cellStyle name="40% - Accent4 3 2 11" xfId="4915"/>
    <cellStyle name="40% - Accent4 3 2 11 2" xfId="8822"/>
    <cellStyle name="40% - Accent4 3 2 11 2 2" xfId="15195"/>
    <cellStyle name="40% - Accent4 3 2 11 3" xfId="12257"/>
    <cellStyle name="40% - Accent4 3 2 12" xfId="6443"/>
    <cellStyle name="40% - Accent4 3 2 12 2" xfId="8823"/>
    <cellStyle name="40% - Accent4 3 2 12 2 2" xfId="15196"/>
    <cellStyle name="40% - Accent4 3 2 12 3" xfId="13099"/>
    <cellStyle name="40% - Accent4 3 2 13" xfId="8820"/>
    <cellStyle name="40% - Accent4 3 2 13 2" xfId="15193"/>
    <cellStyle name="40% - Accent4 3 2 14" xfId="9956"/>
    <cellStyle name="40% - Accent4 3 2 14 2" xfId="16103"/>
    <cellStyle name="40% - Accent4 3 2 15" xfId="10078"/>
    <cellStyle name="40% - Accent4 3 2 2" xfId="1032"/>
    <cellStyle name="40% - Accent4 3 2 2 2" xfId="3965"/>
    <cellStyle name="40% - Accent4 3 2 2 2 2" xfId="8825"/>
    <cellStyle name="40% - Accent4 3 2 2 2 2 2" xfId="15198"/>
    <cellStyle name="40% - Accent4 3 2 2 2 3" xfId="10739"/>
    <cellStyle name="40% - Accent4 3 2 2 3" xfId="5160"/>
    <cellStyle name="40% - Accent4 3 2 2 3 2" xfId="8826"/>
    <cellStyle name="40% - Accent4 3 2 2 3 2 2" xfId="15199"/>
    <cellStyle name="40% - Accent4 3 2 2 3 3" xfId="12383"/>
    <cellStyle name="40% - Accent4 3 2 2 4" xfId="5636"/>
    <cellStyle name="40% - Accent4 3 2 2 4 2" xfId="8827"/>
    <cellStyle name="40% - Accent4 3 2 2 4 2 2" xfId="15200"/>
    <cellStyle name="40% - Accent4 3 2 2 4 3" xfId="12592"/>
    <cellStyle name="40% - Accent4 3 2 2 5" xfId="5990"/>
    <cellStyle name="40% - Accent4 3 2 2 5 2" xfId="8828"/>
    <cellStyle name="40% - Accent4 3 2 2 5 2 2" xfId="15201"/>
    <cellStyle name="40% - Accent4 3 2 2 5 3" xfId="12790"/>
    <cellStyle name="40% - Accent4 3 2 2 6" xfId="6276"/>
    <cellStyle name="40% - Accent4 3 2 2 6 2" xfId="8829"/>
    <cellStyle name="40% - Accent4 3 2 2 6 2 2" xfId="15202"/>
    <cellStyle name="40% - Accent4 3 2 2 6 3" xfId="12977"/>
    <cellStyle name="40% - Accent4 3 2 2 7" xfId="6884"/>
    <cellStyle name="40% - Accent4 3 2 2 7 2" xfId="8830"/>
    <cellStyle name="40% - Accent4 3 2 2 7 2 2" xfId="15203"/>
    <cellStyle name="40% - Accent4 3 2 2 7 3" xfId="13283"/>
    <cellStyle name="40% - Accent4 3 2 2 8" xfId="8824"/>
    <cellStyle name="40% - Accent4 3 2 2 8 2" xfId="15197"/>
    <cellStyle name="40% - Accent4 3 2 2 9" xfId="10320"/>
    <cellStyle name="40% - Accent4 3 2 3" xfId="2164"/>
    <cellStyle name="40% - Accent4 3 2 3 2" xfId="8831"/>
    <cellStyle name="40% - Accent4 3 2 3 2 2" xfId="15204"/>
    <cellStyle name="40% - Accent4 3 2 3 3" xfId="11261"/>
    <cellStyle name="40% - Accent4 3 2 4" xfId="2407"/>
    <cellStyle name="40% - Accent4 3 2 4 2" xfId="8832"/>
    <cellStyle name="40% - Accent4 3 2 4 2 2" xfId="15205"/>
    <cellStyle name="40% - Accent4 3 2 4 3" xfId="11333"/>
    <cellStyle name="40% - Accent4 3 2 5" xfId="1984"/>
    <cellStyle name="40% - Accent4 3 2 5 2" xfId="8833"/>
    <cellStyle name="40% - Accent4 3 2 5 2 2" xfId="15206"/>
    <cellStyle name="40% - Accent4 3 2 5 3" xfId="11147"/>
    <cellStyle name="40% - Accent4 3 2 6" xfId="2659"/>
    <cellStyle name="40% - Accent4 3 2 6 2" xfId="8834"/>
    <cellStyle name="40% - Accent4 3 2 6 2 2" xfId="15207"/>
    <cellStyle name="40% - Accent4 3 2 6 3" xfId="11458"/>
    <cellStyle name="40% - Accent4 3 2 7" xfId="3828"/>
    <cellStyle name="40% - Accent4 3 2 7 2" xfId="8835"/>
    <cellStyle name="40% - Accent4 3 2 7 2 2" xfId="15208"/>
    <cellStyle name="40% - Accent4 3 2 7 3" xfId="11889"/>
    <cellStyle name="40% - Accent4 3 2 8" xfId="4358"/>
    <cellStyle name="40% - Accent4 3 2 8 2" xfId="8836"/>
    <cellStyle name="40% - Accent4 3 2 8 2 2" xfId="15209"/>
    <cellStyle name="40% - Accent4 3 2 8 3" xfId="12101"/>
    <cellStyle name="40% - Accent4 3 2 9" xfId="4584"/>
    <cellStyle name="40% - Accent4 3 2 9 2" xfId="8837"/>
    <cellStyle name="40% - Accent4 3 2 9 2 2" xfId="15210"/>
    <cellStyle name="40% - Accent4 3 2 9 3" xfId="12149"/>
    <cellStyle name="40% - Accent4 3 3" xfId="1031"/>
    <cellStyle name="40% - Accent4 3 3 2" xfId="10738"/>
    <cellStyle name="40% - Accent4 3 3 3" xfId="10319"/>
    <cellStyle name="40% - Accent4 3 4" xfId="2163"/>
    <cellStyle name="40% - Accent4 3 5" xfId="2408"/>
    <cellStyle name="40% - Accent4 3 6" xfId="1983"/>
    <cellStyle name="40% - Accent4 3 7" xfId="2660"/>
    <cellStyle name="40% - Accent4 3 8" xfId="4357"/>
    <cellStyle name="40% - Accent4 3 9" xfId="4585"/>
    <cellStyle name="40% - Accent4 3_WAST 1112 040512 WG Submission" xfId="313"/>
    <cellStyle name="40% - Accent4 4" xfId="314"/>
    <cellStyle name="40% - Accent4 4 10" xfId="4583"/>
    <cellStyle name="40% - Accent4 4 10 2" xfId="8838"/>
    <cellStyle name="40% - Accent4 4 10 2 2" xfId="15211"/>
    <cellStyle name="40% - Accent4 4 10 3" xfId="12148"/>
    <cellStyle name="40% - Accent4 4 11" xfId="4091"/>
    <cellStyle name="40% - Accent4 4 11 2" xfId="8839"/>
    <cellStyle name="40% - Accent4 4 11 2 2" xfId="15212"/>
    <cellStyle name="40% - Accent4 4 11 3" xfId="11993"/>
    <cellStyle name="40% - Accent4 4 12" xfId="4914"/>
    <cellStyle name="40% - Accent4 4 12 2" xfId="8840"/>
    <cellStyle name="40% - Accent4 4 12 2 2" xfId="15213"/>
    <cellStyle name="40% - Accent4 4 12 3" xfId="12256"/>
    <cellStyle name="40% - Accent4 4 13" xfId="6444"/>
    <cellStyle name="40% - Accent4 4 13 2" xfId="8841"/>
    <cellStyle name="40% - Accent4 4 13 2 2" xfId="15214"/>
    <cellStyle name="40% - Accent4 4 13 3" xfId="13100"/>
    <cellStyle name="40% - Accent4 4 14" xfId="9957"/>
    <cellStyle name="40% - Accent4 4 14 2" xfId="16104"/>
    <cellStyle name="40% - Accent4 4 15" xfId="10079"/>
    <cellStyle name="40% - Accent4 4 2" xfId="315"/>
    <cellStyle name="40% - Accent4 4 2 10" xfId="5991"/>
    <cellStyle name="40% - Accent4 4 2 10 2" xfId="8843"/>
    <cellStyle name="40% - Accent4 4 2 10 2 2" xfId="15216"/>
    <cellStyle name="40% - Accent4 4 2 10 3" xfId="12791"/>
    <cellStyle name="40% - Accent4 4 2 11" xfId="6277"/>
    <cellStyle name="40% - Accent4 4 2 11 2" xfId="8844"/>
    <cellStyle name="40% - Accent4 4 2 11 2 2" xfId="15217"/>
    <cellStyle name="40% - Accent4 4 2 11 3" xfId="12978"/>
    <cellStyle name="40% - Accent4 4 2 12" xfId="6885"/>
    <cellStyle name="40% - Accent4 4 2 12 2" xfId="8845"/>
    <cellStyle name="40% - Accent4 4 2 12 2 2" xfId="15218"/>
    <cellStyle name="40% - Accent4 4 2 12 3" xfId="13284"/>
    <cellStyle name="40% - Accent4 4 2 13" xfId="8842"/>
    <cellStyle name="40% - Accent4 4 2 13 2" xfId="15215"/>
    <cellStyle name="40% - Accent4 4 2 14" xfId="10321"/>
    <cellStyle name="40% - Accent4 4 2 2" xfId="1864"/>
    <cellStyle name="40% - Accent4 4 2 2 2" xfId="8846"/>
    <cellStyle name="40% - Accent4 4 2 2 2 2" xfId="11103"/>
    <cellStyle name="40% - Accent4 4 2 2 3" xfId="10322"/>
    <cellStyle name="40% - Accent4 4 2 3" xfId="2978"/>
    <cellStyle name="40% - Accent4 4 2 3 2" xfId="8847"/>
    <cellStyle name="40% - Accent4 4 2 3 2 2" xfId="15219"/>
    <cellStyle name="40% - Accent4 4 2 3 3" xfId="11545"/>
    <cellStyle name="40% - Accent4 4 2 4" xfId="3340"/>
    <cellStyle name="40% - Accent4 4 2 4 2" xfId="8848"/>
    <cellStyle name="40% - Accent4 4 2 4 2 2" xfId="15220"/>
    <cellStyle name="40% - Accent4 4 2 4 3" xfId="11643"/>
    <cellStyle name="40% - Accent4 4 2 5" xfId="3589"/>
    <cellStyle name="40% - Accent4 4 2 5 2" xfId="8849"/>
    <cellStyle name="40% - Accent4 4 2 5 2 2" xfId="15221"/>
    <cellStyle name="40% - Accent4 4 2 5 3" xfId="11739"/>
    <cellStyle name="40% - Accent4 4 2 6" xfId="3712"/>
    <cellStyle name="40% - Accent4 4 2 6 2" xfId="8850"/>
    <cellStyle name="40% - Accent4 4 2 6 2 2" xfId="15222"/>
    <cellStyle name="40% - Accent4 4 2 6 3" xfId="11784"/>
    <cellStyle name="40% - Accent4 4 2 7" xfId="3966"/>
    <cellStyle name="40% - Accent4 4 2 7 2" xfId="8851"/>
    <cellStyle name="40% - Accent4 4 2 7 2 2" xfId="15223"/>
    <cellStyle name="40% - Accent4 4 2 7 3" xfId="11953"/>
    <cellStyle name="40% - Accent4 4 2 8" xfId="5161"/>
    <cellStyle name="40% - Accent4 4 2 8 2" xfId="8852"/>
    <cellStyle name="40% - Accent4 4 2 8 2 2" xfId="15224"/>
    <cellStyle name="40% - Accent4 4 2 8 3" xfId="12384"/>
    <cellStyle name="40% - Accent4 4 2 9" xfId="5637"/>
    <cellStyle name="40% - Accent4 4 2 9 2" xfId="8853"/>
    <cellStyle name="40% - Accent4 4 2 9 2 2" xfId="15225"/>
    <cellStyle name="40% - Accent4 4 2 9 3" xfId="12593"/>
    <cellStyle name="40% - Accent4 4 3" xfId="1033"/>
    <cellStyle name="40% - Accent4 4 3 2" xfId="8854"/>
    <cellStyle name="40% - Accent4 4 3 2 2" xfId="15226"/>
    <cellStyle name="40% - Accent4 4 3 3" xfId="10740"/>
    <cellStyle name="40% - Accent4 4 4" xfId="2165"/>
    <cellStyle name="40% - Accent4 4 4 2" xfId="8855"/>
    <cellStyle name="40% - Accent4 4 4 2 2" xfId="15227"/>
    <cellStyle name="40% - Accent4 4 4 3" xfId="11262"/>
    <cellStyle name="40% - Accent4 4 5" xfId="2406"/>
    <cellStyle name="40% - Accent4 4 5 2" xfId="8856"/>
    <cellStyle name="40% - Accent4 4 5 2 2" xfId="15228"/>
    <cellStyle name="40% - Accent4 4 5 3" xfId="11332"/>
    <cellStyle name="40% - Accent4 4 6" xfId="1985"/>
    <cellStyle name="40% - Accent4 4 6 2" xfId="8857"/>
    <cellStyle name="40% - Accent4 4 6 2 2" xfId="15229"/>
    <cellStyle name="40% - Accent4 4 6 3" xfId="11148"/>
    <cellStyle name="40% - Accent4 4 7" xfId="2658"/>
    <cellStyle name="40% - Accent4 4 7 2" xfId="8858"/>
    <cellStyle name="40% - Accent4 4 7 2 2" xfId="15230"/>
    <cellStyle name="40% - Accent4 4 7 3" xfId="11457"/>
    <cellStyle name="40% - Accent4 4 8" xfId="3829"/>
    <cellStyle name="40% - Accent4 4 8 2" xfId="8859"/>
    <cellStyle name="40% - Accent4 4 8 2 2" xfId="15231"/>
    <cellStyle name="40% - Accent4 4 8 3" xfId="11890"/>
    <cellStyle name="40% - Accent4 4 9" xfId="4359"/>
    <cellStyle name="40% - Accent4 4 9 2" xfId="8860"/>
    <cellStyle name="40% - Accent4 4 9 2 2" xfId="15232"/>
    <cellStyle name="40% - Accent4 4 9 3" xfId="12102"/>
    <cellStyle name="40% - Accent4 4_WAST 1112 040512 WG Submission" xfId="316"/>
    <cellStyle name="40% - Accent4 5" xfId="317"/>
    <cellStyle name="40% - Accent4 5 10" xfId="4582"/>
    <cellStyle name="40% - Accent4 5 10 2" xfId="8861"/>
    <cellStyle name="40% - Accent4 5 10 2 2" xfId="15233"/>
    <cellStyle name="40% - Accent4 5 10 3" xfId="12147"/>
    <cellStyle name="40% - Accent4 5 11" xfId="4092"/>
    <cellStyle name="40% - Accent4 5 11 2" xfId="8862"/>
    <cellStyle name="40% - Accent4 5 11 2 2" xfId="15234"/>
    <cellStyle name="40% - Accent4 5 11 3" xfId="11994"/>
    <cellStyle name="40% - Accent4 5 12" xfId="4913"/>
    <cellStyle name="40% - Accent4 5 12 2" xfId="8863"/>
    <cellStyle name="40% - Accent4 5 12 2 2" xfId="15235"/>
    <cellStyle name="40% - Accent4 5 12 3" xfId="12255"/>
    <cellStyle name="40% - Accent4 5 13" xfId="6445"/>
    <cellStyle name="40% - Accent4 5 13 2" xfId="8864"/>
    <cellStyle name="40% - Accent4 5 13 2 2" xfId="15236"/>
    <cellStyle name="40% - Accent4 5 13 3" xfId="13101"/>
    <cellStyle name="40% - Accent4 5 14" xfId="9958"/>
    <cellStyle name="40% - Accent4 5 14 2" xfId="16105"/>
    <cellStyle name="40% - Accent4 5 15" xfId="10080"/>
    <cellStyle name="40% - Accent4 5 2" xfId="318"/>
    <cellStyle name="40% - Accent4 5 2 10" xfId="5992"/>
    <cellStyle name="40% - Accent4 5 2 10 2" xfId="8866"/>
    <cellStyle name="40% - Accent4 5 2 10 2 2" xfId="15238"/>
    <cellStyle name="40% - Accent4 5 2 10 3" xfId="12792"/>
    <cellStyle name="40% - Accent4 5 2 11" xfId="6278"/>
    <cellStyle name="40% - Accent4 5 2 11 2" xfId="8867"/>
    <cellStyle name="40% - Accent4 5 2 11 2 2" xfId="15239"/>
    <cellStyle name="40% - Accent4 5 2 11 3" xfId="12979"/>
    <cellStyle name="40% - Accent4 5 2 12" xfId="6886"/>
    <cellStyle name="40% - Accent4 5 2 12 2" xfId="8868"/>
    <cellStyle name="40% - Accent4 5 2 12 2 2" xfId="15240"/>
    <cellStyle name="40% - Accent4 5 2 12 3" xfId="13285"/>
    <cellStyle name="40% - Accent4 5 2 13" xfId="8865"/>
    <cellStyle name="40% - Accent4 5 2 13 2" xfId="15237"/>
    <cellStyle name="40% - Accent4 5 2 14" xfId="10323"/>
    <cellStyle name="40% - Accent4 5 2 2" xfId="1865"/>
    <cellStyle name="40% - Accent4 5 2 2 2" xfId="8869"/>
    <cellStyle name="40% - Accent4 5 2 2 2 2" xfId="11104"/>
    <cellStyle name="40% - Accent4 5 2 2 3" xfId="10324"/>
    <cellStyle name="40% - Accent4 5 2 3" xfId="2979"/>
    <cellStyle name="40% - Accent4 5 2 3 2" xfId="8870"/>
    <cellStyle name="40% - Accent4 5 2 3 2 2" xfId="15241"/>
    <cellStyle name="40% - Accent4 5 2 3 3" xfId="11546"/>
    <cellStyle name="40% - Accent4 5 2 4" xfId="3341"/>
    <cellStyle name="40% - Accent4 5 2 4 2" xfId="8871"/>
    <cellStyle name="40% - Accent4 5 2 4 2 2" xfId="15242"/>
    <cellStyle name="40% - Accent4 5 2 4 3" xfId="11644"/>
    <cellStyle name="40% - Accent4 5 2 5" xfId="3590"/>
    <cellStyle name="40% - Accent4 5 2 5 2" xfId="8872"/>
    <cellStyle name="40% - Accent4 5 2 5 2 2" xfId="15243"/>
    <cellStyle name="40% - Accent4 5 2 5 3" xfId="11740"/>
    <cellStyle name="40% - Accent4 5 2 6" xfId="3713"/>
    <cellStyle name="40% - Accent4 5 2 6 2" xfId="8873"/>
    <cellStyle name="40% - Accent4 5 2 6 2 2" xfId="15244"/>
    <cellStyle name="40% - Accent4 5 2 6 3" xfId="11785"/>
    <cellStyle name="40% - Accent4 5 2 7" xfId="3967"/>
    <cellStyle name="40% - Accent4 5 2 7 2" xfId="8874"/>
    <cellStyle name="40% - Accent4 5 2 7 2 2" xfId="15245"/>
    <cellStyle name="40% - Accent4 5 2 7 3" xfId="11954"/>
    <cellStyle name="40% - Accent4 5 2 8" xfId="5162"/>
    <cellStyle name="40% - Accent4 5 2 8 2" xfId="8875"/>
    <cellStyle name="40% - Accent4 5 2 8 2 2" xfId="15246"/>
    <cellStyle name="40% - Accent4 5 2 8 3" xfId="12385"/>
    <cellStyle name="40% - Accent4 5 2 9" xfId="5638"/>
    <cellStyle name="40% - Accent4 5 2 9 2" xfId="8876"/>
    <cellStyle name="40% - Accent4 5 2 9 2 2" xfId="15247"/>
    <cellStyle name="40% - Accent4 5 2 9 3" xfId="12594"/>
    <cellStyle name="40% - Accent4 5 3" xfId="1034"/>
    <cellStyle name="40% - Accent4 5 3 2" xfId="8877"/>
    <cellStyle name="40% - Accent4 5 3 2 2" xfId="15248"/>
    <cellStyle name="40% - Accent4 5 3 3" xfId="10741"/>
    <cellStyle name="40% - Accent4 5 4" xfId="2166"/>
    <cellStyle name="40% - Accent4 5 4 2" xfId="8878"/>
    <cellStyle name="40% - Accent4 5 4 2 2" xfId="15249"/>
    <cellStyle name="40% - Accent4 5 4 3" xfId="11263"/>
    <cellStyle name="40% - Accent4 5 5" xfId="2405"/>
    <cellStyle name="40% - Accent4 5 5 2" xfId="8879"/>
    <cellStyle name="40% - Accent4 5 5 2 2" xfId="15250"/>
    <cellStyle name="40% - Accent4 5 5 3" xfId="11331"/>
    <cellStyle name="40% - Accent4 5 6" xfId="1986"/>
    <cellStyle name="40% - Accent4 5 6 2" xfId="8880"/>
    <cellStyle name="40% - Accent4 5 6 2 2" xfId="15251"/>
    <cellStyle name="40% - Accent4 5 6 3" xfId="11149"/>
    <cellStyle name="40% - Accent4 5 7" xfId="2657"/>
    <cellStyle name="40% - Accent4 5 7 2" xfId="8881"/>
    <cellStyle name="40% - Accent4 5 7 2 2" xfId="15252"/>
    <cellStyle name="40% - Accent4 5 7 3" xfId="11456"/>
    <cellStyle name="40% - Accent4 5 8" xfId="3830"/>
    <cellStyle name="40% - Accent4 5 8 2" xfId="8882"/>
    <cellStyle name="40% - Accent4 5 8 2 2" xfId="15253"/>
    <cellStyle name="40% - Accent4 5 8 3" xfId="11891"/>
    <cellStyle name="40% - Accent4 5 9" xfId="4360"/>
    <cellStyle name="40% - Accent4 5 9 2" xfId="8883"/>
    <cellStyle name="40% - Accent4 5 9 2 2" xfId="15254"/>
    <cellStyle name="40% - Accent4 5 9 3" xfId="12103"/>
    <cellStyle name="40% - Accent4 5_WAST 1112 040512 WG Submission" xfId="319"/>
    <cellStyle name="40% - Accent4 6" xfId="320"/>
    <cellStyle name="40% - Accent4 6 10" xfId="4581"/>
    <cellStyle name="40% - Accent4 6 10 2" xfId="8884"/>
    <cellStyle name="40% - Accent4 6 10 2 2" xfId="15255"/>
    <cellStyle name="40% - Accent4 6 10 3" xfId="12146"/>
    <cellStyle name="40% - Accent4 6 11" xfId="4093"/>
    <cellStyle name="40% - Accent4 6 11 2" xfId="8885"/>
    <cellStyle name="40% - Accent4 6 11 2 2" xfId="15256"/>
    <cellStyle name="40% - Accent4 6 11 3" xfId="11995"/>
    <cellStyle name="40% - Accent4 6 12" xfId="4912"/>
    <cellStyle name="40% - Accent4 6 12 2" xfId="8886"/>
    <cellStyle name="40% - Accent4 6 12 2 2" xfId="15257"/>
    <cellStyle name="40% - Accent4 6 12 3" xfId="12254"/>
    <cellStyle name="40% - Accent4 6 13" xfId="6446"/>
    <cellStyle name="40% - Accent4 6 13 2" xfId="8887"/>
    <cellStyle name="40% - Accent4 6 13 2 2" xfId="15258"/>
    <cellStyle name="40% - Accent4 6 13 3" xfId="13102"/>
    <cellStyle name="40% - Accent4 6 14" xfId="9959"/>
    <cellStyle name="40% - Accent4 6 14 2" xfId="16106"/>
    <cellStyle name="40% - Accent4 6 15" xfId="10081"/>
    <cellStyle name="40% - Accent4 6 2" xfId="321"/>
    <cellStyle name="40% - Accent4 6 2 10" xfId="5993"/>
    <cellStyle name="40% - Accent4 6 2 10 2" xfId="8889"/>
    <cellStyle name="40% - Accent4 6 2 10 2 2" xfId="15260"/>
    <cellStyle name="40% - Accent4 6 2 10 3" xfId="12793"/>
    <cellStyle name="40% - Accent4 6 2 11" xfId="6279"/>
    <cellStyle name="40% - Accent4 6 2 11 2" xfId="8890"/>
    <cellStyle name="40% - Accent4 6 2 11 2 2" xfId="15261"/>
    <cellStyle name="40% - Accent4 6 2 11 3" xfId="12980"/>
    <cellStyle name="40% - Accent4 6 2 12" xfId="6887"/>
    <cellStyle name="40% - Accent4 6 2 12 2" xfId="8891"/>
    <cellStyle name="40% - Accent4 6 2 12 2 2" xfId="15262"/>
    <cellStyle name="40% - Accent4 6 2 12 3" xfId="13286"/>
    <cellStyle name="40% - Accent4 6 2 13" xfId="8888"/>
    <cellStyle name="40% - Accent4 6 2 13 2" xfId="15259"/>
    <cellStyle name="40% - Accent4 6 2 14" xfId="10325"/>
    <cellStyle name="40% - Accent4 6 2 2" xfId="1866"/>
    <cellStyle name="40% - Accent4 6 2 2 2" xfId="8892"/>
    <cellStyle name="40% - Accent4 6 2 2 2 2" xfId="11105"/>
    <cellStyle name="40% - Accent4 6 2 2 3" xfId="10326"/>
    <cellStyle name="40% - Accent4 6 2 3" xfId="2980"/>
    <cellStyle name="40% - Accent4 6 2 3 2" xfId="8893"/>
    <cellStyle name="40% - Accent4 6 2 3 2 2" xfId="15263"/>
    <cellStyle name="40% - Accent4 6 2 3 3" xfId="11547"/>
    <cellStyle name="40% - Accent4 6 2 4" xfId="3342"/>
    <cellStyle name="40% - Accent4 6 2 4 2" xfId="8894"/>
    <cellStyle name="40% - Accent4 6 2 4 2 2" xfId="15264"/>
    <cellStyle name="40% - Accent4 6 2 4 3" xfId="11645"/>
    <cellStyle name="40% - Accent4 6 2 5" xfId="3591"/>
    <cellStyle name="40% - Accent4 6 2 5 2" xfId="8895"/>
    <cellStyle name="40% - Accent4 6 2 5 2 2" xfId="15265"/>
    <cellStyle name="40% - Accent4 6 2 5 3" xfId="11741"/>
    <cellStyle name="40% - Accent4 6 2 6" xfId="3714"/>
    <cellStyle name="40% - Accent4 6 2 6 2" xfId="8896"/>
    <cellStyle name="40% - Accent4 6 2 6 2 2" xfId="15266"/>
    <cellStyle name="40% - Accent4 6 2 6 3" xfId="11786"/>
    <cellStyle name="40% - Accent4 6 2 7" xfId="3968"/>
    <cellStyle name="40% - Accent4 6 2 7 2" xfId="8897"/>
    <cellStyle name="40% - Accent4 6 2 7 2 2" xfId="15267"/>
    <cellStyle name="40% - Accent4 6 2 7 3" xfId="11955"/>
    <cellStyle name="40% - Accent4 6 2 8" xfId="5163"/>
    <cellStyle name="40% - Accent4 6 2 8 2" xfId="8898"/>
    <cellStyle name="40% - Accent4 6 2 8 2 2" xfId="15268"/>
    <cellStyle name="40% - Accent4 6 2 8 3" xfId="12386"/>
    <cellStyle name="40% - Accent4 6 2 9" xfId="5639"/>
    <cellStyle name="40% - Accent4 6 2 9 2" xfId="8899"/>
    <cellStyle name="40% - Accent4 6 2 9 2 2" xfId="15269"/>
    <cellStyle name="40% - Accent4 6 2 9 3" xfId="12595"/>
    <cellStyle name="40% - Accent4 6 3" xfId="1035"/>
    <cellStyle name="40% - Accent4 6 3 2" xfId="8900"/>
    <cellStyle name="40% - Accent4 6 3 2 2" xfId="15270"/>
    <cellStyle name="40% - Accent4 6 3 3" xfId="10742"/>
    <cellStyle name="40% - Accent4 6 4" xfId="2167"/>
    <cellStyle name="40% - Accent4 6 4 2" xfId="8901"/>
    <cellStyle name="40% - Accent4 6 4 2 2" xfId="15271"/>
    <cellStyle name="40% - Accent4 6 4 3" xfId="11264"/>
    <cellStyle name="40% - Accent4 6 5" xfId="2404"/>
    <cellStyle name="40% - Accent4 6 5 2" xfId="8902"/>
    <cellStyle name="40% - Accent4 6 5 2 2" xfId="15272"/>
    <cellStyle name="40% - Accent4 6 5 3" xfId="11330"/>
    <cellStyle name="40% - Accent4 6 6" xfId="1988"/>
    <cellStyle name="40% - Accent4 6 6 2" xfId="8903"/>
    <cellStyle name="40% - Accent4 6 6 2 2" xfId="15273"/>
    <cellStyle name="40% - Accent4 6 6 3" xfId="11150"/>
    <cellStyle name="40% - Accent4 6 7" xfId="2655"/>
    <cellStyle name="40% - Accent4 6 7 2" xfId="8904"/>
    <cellStyle name="40% - Accent4 6 7 2 2" xfId="15274"/>
    <cellStyle name="40% - Accent4 6 7 3" xfId="11455"/>
    <cellStyle name="40% - Accent4 6 8" xfId="3831"/>
    <cellStyle name="40% - Accent4 6 8 2" xfId="8905"/>
    <cellStyle name="40% - Accent4 6 8 2 2" xfId="15275"/>
    <cellStyle name="40% - Accent4 6 8 3" xfId="11892"/>
    <cellStyle name="40% - Accent4 6 9" xfId="4361"/>
    <cellStyle name="40% - Accent4 6 9 2" xfId="8906"/>
    <cellStyle name="40% - Accent4 6 9 2 2" xfId="15276"/>
    <cellStyle name="40% - Accent4 6 9 3" xfId="12104"/>
    <cellStyle name="40% - Accent4 6_WAST 1112 040512 WG Submission" xfId="322"/>
    <cellStyle name="40% - Accent4 7" xfId="323"/>
    <cellStyle name="40% - Accent4 7 10" xfId="4580"/>
    <cellStyle name="40% - Accent4 7 10 2" xfId="8908"/>
    <cellStyle name="40% - Accent4 7 10 2 2" xfId="15278"/>
    <cellStyle name="40% - Accent4 7 10 3" xfId="12145"/>
    <cellStyle name="40% - Accent4 7 11" xfId="4094"/>
    <cellStyle name="40% - Accent4 7 11 2" xfId="8909"/>
    <cellStyle name="40% - Accent4 7 11 2 2" xfId="15279"/>
    <cellStyle name="40% - Accent4 7 11 3" xfId="11996"/>
    <cellStyle name="40% - Accent4 7 12" xfId="4911"/>
    <cellStyle name="40% - Accent4 7 12 2" xfId="8910"/>
    <cellStyle name="40% - Accent4 7 12 2 2" xfId="15280"/>
    <cellStyle name="40% - Accent4 7 12 3" xfId="12253"/>
    <cellStyle name="40% - Accent4 7 13" xfId="6447"/>
    <cellStyle name="40% - Accent4 7 13 2" xfId="8911"/>
    <cellStyle name="40% - Accent4 7 13 2 2" xfId="15281"/>
    <cellStyle name="40% - Accent4 7 13 3" xfId="13103"/>
    <cellStyle name="40% - Accent4 7 14" xfId="8907"/>
    <cellStyle name="40% - Accent4 7 14 2" xfId="15277"/>
    <cellStyle name="40% - Accent4 7 15" xfId="9960"/>
    <cellStyle name="40% - Accent4 7 15 2" xfId="16107"/>
    <cellStyle name="40% - Accent4 7 16" xfId="10082"/>
    <cellStyle name="40% - Accent4 7 2" xfId="324"/>
    <cellStyle name="40% - Accent4 7 2 10" xfId="5994"/>
    <cellStyle name="40% - Accent4 7 2 10 2" xfId="8913"/>
    <cellStyle name="40% - Accent4 7 2 10 2 2" xfId="15283"/>
    <cellStyle name="40% - Accent4 7 2 10 3" xfId="12794"/>
    <cellStyle name="40% - Accent4 7 2 11" xfId="6280"/>
    <cellStyle name="40% - Accent4 7 2 11 2" xfId="8914"/>
    <cellStyle name="40% - Accent4 7 2 11 2 2" xfId="15284"/>
    <cellStyle name="40% - Accent4 7 2 11 3" xfId="12981"/>
    <cellStyle name="40% - Accent4 7 2 12" xfId="6888"/>
    <cellStyle name="40% - Accent4 7 2 12 2" xfId="8915"/>
    <cellStyle name="40% - Accent4 7 2 12 2 2" xfId="15285"/>
    <cellStyle name="40% - Accent4 7 2 12 3" xfId="13287"/>
    <cellStyle name="40% - Accent4 7 2 13" xfId="8912"/>
    <cellStyle name="40% - Accent4 7 2 13 2" xfId="15282"/>
    <cellStyle name="40% - Accent4 7 2 14" xfId="10327"/>
    <cellStyle name="40% - Accent4 7 2 2" xfId="1867"/>
    <cellStyle name="40% - Accent4 7 2 2 2" xfId="8916"/>
    <cellStyle name="40% - Accent4 7 2 2 2 2" xfId="15286"/>
    <cellStyle name="40% - Accent4 7 2 2 3" xfId="11106"/>
    <cellStyle name="40% - Accent4 7 2 3" xfId="2981"/>
    <cellStyle name="40% - Accent4 7 2 3 2" xfId="8917"/>
    <cellStyle name="40% - Accent4 7 2 3 2 2" xfId="15287"/>
    <cellStyle name="40% - Accent4 7 2 3 3" xfId="11548"/>
    <cellStyle name="40% - Accent4 7 2 4" xfId="3343"/>
    <cellStyle name="40% - Accent4 7 2 4 2" xfId="8918"/>
    <cellStyle name="40% - Accent4 7 2 4 2 2" xfId="15288"/>
    <cellStyle name="40% - Accent4 7 2 4 3" xfId="11646"/>
    <cellStyle name="40% - Accent4 7 2 5" xfId="3592"/>
    <cellStyle name="40% - Accent4 7 2 5 2" xfId="8919"/>
    <cellStyle name="40% - Accent4 7 2 5 2 2" xfId="15289"/>
    <cellStyle name="40% - Accent4 7 2 5 3" xfId="11742"/>
    <cellStyle name="40% - Accent4 7 2 6" xfId="3715"/>
    <cellStyle name="40% - Accent4 7 2 6 2" xfId="8920"/>
    <cellStyle name="40% - Accent4 7 2 6 2 2" xfId="15290"/>
    <cellStyle name="40% - Accent4 7 2 6 3" xfId="11787"/>
    <cellStyle name="40% - Accent4 7 2 7" xfId="3969"/>
    <cellStyle name="40% - Accent4 7 2 7 2" xfId="8921"/>
    <cellStyle name="40% - Accent4 7 2 7 2 2" xfId="15291"/>
    <cellStyle name="40% - Accent4 7 2 7 3" xfId="11956"/>
    <cellStyle name="40% - Accent4 7 2 8" xfId="5164"/>
    <cellStyle name="40% - Accent4 7 2 8 2" xfId="8922"/>
    <cellStyle name="40% - Accent4 7 2 8 2 2" xfId="15292"/>
    <cellStyle name="40% - Accent4 7 2 8 3" xfId="12387"/>
    <cellStyle name="40% - Accent4 7 2 9" xfId="5640"/>
    <cellStyle name="40% - Accent4 7 2 9 2" xfId="8923"/>
    <cellStyle name="40% - Accent4 7 2 9 2 2" xfId="15293"/>
    <cellStyle name="40% - Accent4 7 2 9 3" xfId="12596"/>
    <cellStyle name="40% - Accent4 7 3" xfId="1036"/>
    <cellStyle name="40% - Accent4 7 3 2" xfId="8924"/>
    <cellStyle name="40% - Accent4 7 3 2 2" xfId="15294"/>
    <cellStyle name="40% - Accent4 7 3 3" xfId="10743"/>
    <cellStyle name="40% - Accent4 7 4" xfId="2168"/>
    <cellStyle name="40% - Accent4 7 4 2" xfId="8925"/>
    <cellStyle name="40% - Accent4 7 4 2 2" xfId="15295"/>
    <cellStyle name="40% - Accent4 7 4 3" xfId="11265"/>
    <cellStyle name="40% - Accent4 7 5" xfId="2403"/>
    <cellStyle name="40% - Accent4 7 5 2" xfId="8926"/>
    <cellStyle name="40% - Accent4 7 5 2 2" xfId="15296"/>
    <cellStyle name="40% - Accent4 7 5 3" xfId="11329"/>
    <cellStyle name="40% - Accent4 7 6" xfId="1989"/>
    <cellStyle name="40% - Accent4 7 6 2" xfId="8927"/>
    <cellStyle name="40% - Accent4 7 6 2 2" xfId="15297"/>
    <cellStyle name="40% - Accent4 7 6 3" xfId="11151"/>
    <cellStyle name="40% - Accent4 7 7" xfId="2653"/>
    <cellStyle name="40% - Accent4 7 7 2" xfId="8928"/>
    <cellStyle name="40% - Accent4 7 7 2 2" xfId="15298"/>
    <cellStyle name="40% - Accent4 7 7 3" xfId="11454"/>
    <cellStyle name="40% - Accent4 7 8" xfId="3832"/>
    <cellStyle name="40% - Accent4 7 8 2" xfId="8929"/>
    <cellStyle name="40% - Accent4 7 8 2 2" xfId="15299"/>
    <cellStyle name="40% - Accent4 7 8 3" xfId="11893"/>
    <cellStyle name="40% - Accent4 7 9" xfId="4362"/>
    <cellStyle name="40% - Accent4 7 9 2" xfId="8930"/>
    <cellStyle name="40% - Accent4 7 9 2 2" xfId="15300"/>
    <cellStyle name="40% - Accent4 7 9 3" xfId="12105"/>
    <cellStyle name="40% - Accent4 7_WAST 1112 040512 WG Submission" xfId="325"/>
    <cellStyle name="40% - Accent4 8" xfId="326"/>
    <cellStyle name="40% - Accent4 8 10" xfId="4095"/>
    <cellStyle name="40% - Accent4 8 10 2" xfId="8932"/>
    <cellStyle name="40% - Accent4 8 10 2 2" xfId="15302"/>
    <cellStyle name="40% - Accent4 8 10 3" xfId="11997"/>
    <cellStyle name="40% - Accent4 8 11" xfId="4910"/>
    <cellStyle name="40% - Accent4 8 11 2" xfId="8933"/>
    <cellStyle name="40% - Accent4 8 11 2 2" xfId="15303"/>
    <cellStyle name="40% - Accent4 8 11 3" xfId="12252"/>
    <cellStyle name="40% - Accent4 8 12" xfId="6448"/>
    <cellStyle name="40% - Accent4 8 12 2" xfId="8934"/>
    <cellStyle name="40% - Accent4 8 12 2 2" xfId="15304"/>
    <cellStyle name="40% - Accent4 8 12 3" xfId="13104"/>
    <cellStyle name="40% - Accent4 8 13" xfId="8931"/>
    <cellStyle name="40% - Accent4 8 13 2" xfId="15301"/>
    <cellStyle name="40% - Accent4 8 14" xfId="9961"/>
    <cellStyle name="40% - Accent4 8 14 2" xfId="16108"/>
    <cellStyle name="40% - Accent4 8 15" xfId="10083"/>
    <cellStyle name="40% - Accent4 8 2" xfId="1037"/>
    <cellStyle name="40% - Accent4 8 2 2" xfId="3970"/>
    <cellStyle name="40% - Accent4 8 2 2 2" xfId="8936"/>
    <cellStyle name="40% - Accent4 8 2 2 2 2" xfId="15306"/>
    <cellStyle name="40% - Accent4 8 2 2 3" xfId="10744"/>
    <cellStyle name="40% - Accent4 8 2 3" xfId="5165"/>
    <cellStyle name="40% - Accent4 8 2 3 2" xfId="8937"/>
    <cellStyle name="40% - Accent4 8 2 3 2 2" xfId="15307"/>
    <cellStyle name="40% - Accent4 8 2 3 3" xfId="12388"/>
    <cellStyle name="40% - Accent4 8 2 4" xfId="5641"/>
    <cellStyle name="40% - Accent4 8 2 4 2" xfId="8938"/>
    <cellStyle name="40% - Accent4 8 2 4 2 2" xfId="15308"/>
    <cellStyle name="40% - Accent4 8 2 4 3" xfId="12597"/>
    <cellStyle name="40% - Accent4 8 2 5" xfId="5995"/>
    <cellStyle name="40% - Accent4 8 2 5 2" xfId="8939"/>
    <cellStyle name="40% - Accent4 8 2 5 2 2" xfId="15309"/>
    <cellStyle name="40% - Accent4 8 2 5 3" xfId="12795"/>
    <cellStyle name="40% - Accent4 8 2 6" xfId="6281"/>
    <cellStyle name="40% - Accent4 8 2 6 2" xfId="8940"/>
    <cellStyle name="40% - Accent4 8 2 6 2 2" xfId="15310"/>
    <cellStyle name="40% - Accent4 8 2 6 3" xfId="12982"/>
    <cellStyle name="40% - Accent4 8 2 7" xfId="6889"/>
    <cellStyle name="40% - Accent4 8 2 7 2" xfId="8941"/>
    <cellStyle name="40% - Accent4 8 2 7 2 2" xfId="15311"/>
    <cellStyle name="40% - Accent4 8 2 7 3" xfId="13288"/>
    <cellStyle name="40% - Accent4 8 2 8" xfId="8935"/>
    <cellStyle name="40% - Accent4 8 2 8 2" xfId="15305"/>
    <cellStyle name="40% - Accent4 8 2 9" xfId="10328"/>
    <cellStyle name="40% - Accent4 8 3" xfId="2169"/>
    <cellStyle name="40% - Accent4 8 3 2" xfId="8942"/>
    <cellStyle name="40% - Accent4 8 3 2 2" xfId="15312"/>
    <cellStyle name="40% - Accent4 8 3 3" xfId="11266"/>
    <cellStyle name="40% - Accent4 8 4" xfId="2402"/>
    <cellStyle name="40% - Accent4 8 4 2" xfId="8943"/>
    <cellStyle name="40% - Accent4 8 4 2 2" xfId="15313"/>
    <cellStyle name="40% - Accent4 8 4 3" xfId="11328"/>
    <cellStyle name="40% - Accent4 8 5" xfId="1990"/>
    <cellStyle name="40% - Accent4 8 5 2" xfId="8944"/>
    <cellStyle name="40% - Accent4 8 5 2 2" xfId="15314"/>
    <cellStyle name="40% - Accent4 8 5 3" xfId="11152"/>
    <cellStyle name="40% - Accent4 8 6" xfId="2652"/>
    <cellStyle name="40% - Accent4 8 6 2" xfId="8945"/>
    <cellStyle name="40% - Accent4 8 6 2 2" xfId="15315"/>
    <cellStyle name="40% - Accent4 8 6 3" xfId="11453"/>
    <cellStyle name="40% - Accent4 8 7" xfId="3833"/>
    <cellStyle name="40% - Accent4 8 7 2" xfId="8946"/>
    <cellStyle name="40% - Accent4 8 7 2 2" xfId="15316"/>
    <cellStyle name="40% - Accent4 8 7 3" xfId="11894"/>
    <cellStyle name="40% - Accent4 8 8" xfId="4363"/>
    <cellStyle name="40% - Accent4 8 8 2" xfId="8947"/>
    <cellStyle name="40% - Accent4 8 8 2 2" xfId="15317"/>
    <cellStyle name="40% - Accent4 8 8 3" xfId="12106"/>
    <cellStyle name="40% - Accent4 8 9" xfId="4579"/>
    <cellStyle name="40% - Accent4 8 9 2" xfId="8948"/>
    <cellStyle name="40% - Accent4 8 9 2 2" xfId="15318"/>
    <cellStyle name="40% - Accent4 8 9 3" xfId="12144"/>
    <cellStyle name="40% - Accent4 9" xfId="327"/>
    <cellStyle name="40% - Accent4 9 10" xfId="4096"/>
    <cellStyle name="40% - Accent4 9 10 2" xfId="8950"/>
    <cellStyle name="40% - Accent4 9 10 2 2" xfId="15320"/>
    <cellStyle name="40% - Accent4 9 10 3" xfId="11998"/>
    <cellStyle name="40% - Accent4 9 11" xfId="4909"/>
    <cellStyle name="40% - Accent4 9 11 2" xfId="8951"/>
    <cellStyle name="40% - Accent4 9 11 2 2" xfId="15321"/>
    <cellStyle name="40% - Accent4 9 11 3" xfId="12251"/>
    <cellStyle name="40% - Accent4 9 12" xfId="6449"/>
    <cellStyle name="40% - Accent4 9 12 2" xfId="8952"/>
    <cellStyle name="40% - Accent4 9 12 2 2" xfId="15322"/>
    <cellStyle name="40% - Accent4 9 12 3" xfId="13105"/>
    <cellStyle name="40% - Accent4 9 13" xfId="8949"/>
    <cellStyle name="40% - Accent4 9 13 2" xfId="15319"/>
    <cellStyle name="40% - Accent4 9 14" xfId="9962"/>
    <cellStyle name="40% - Accent4 9 14 2" xfId="16109"/>
    <cellStyle name="40% - Accent4 9 15" xfId="10084"/>
    <cellStyle name="40% - Accent4 9 2" xfId="1038"/>
    <cellStyle name="40% - Accent4 9 2 2" xfId="3971"/>
    <cellStyle name="40% - Accent4 9 2 2 2" xfId="8954"/>
    <cellStyle name="40% - Accent4 9 2 2 2 2" xfId="15324"/>
    <cellStyle name="40% - Accent4 9 2 2 3" xfId="10745"/>
    <cellStyle name="40% - Accent4 9 2 3" xfId="5166"/>
    <cellStyle name="40% - Accent4 9 2 3 2" xfId="8955"/>
    <cellStyle name="40% - Accent4 9 2 3 2 2" xfId="15325"/>
    <cellStyle name="40% - Accent4 9 2 3 3" xfId="12389"/>
    <cellStyle name="40% - Accent4 9 2 4" xfId="5642"/>
    <cellStyle name="40% - Accent4 9 2 4 2" xfId="8956"/>
    <cellStyle name="40% - Accent4 9 2 4 2 2" xfId="15326"/>
    <cellStyle name="40% - Accent4 9 2 4 3" xfId="12598"/>
    <cellStyle name="40% - Accent4 9 2 5" xfId="5996"/>
    <cellStyle name="40% - Accent4 9 2 5 2" xfId="8957"/>
    <cellStyle name="40% - Accent4 9 2 5 2 2" xfId="15327"/>
    <cellStyle name="40% - Accent4 9 2 5 3" xfId="12796"/>
    <cellStyle name="40% - Accent4 9 2 6" xfId="6282"/>
    <cellStyle name="40% - Accent4 9 2 6 2" xfId="8958"/>
    <cellStyle name="40% - Accent4 9 2 6 2 2" xfId="15328"/>
    <cellStyle name="40% - Accent4 9 2 6 3" xfId="12983"/>
    <cellStyle name="40% - Accent4 9 2 7" xfId="6890"/>
    <cellStyle name="40% - Accent4 9 2 7 2" xfId="8959"/>
    <cellStyle name="40% - Accent4 9 2 7 2 2" xfId="15329"/>
    <cellStyle name="40% - Accent4 9 2 7 3" xfId="13289"/>
    <cellStyle name="40% - Accent4 9 2 8" xfId="8953"/>
    <cellStyle name="40% - Accent4 9 2 8 2" xfId="15323"/>
    <cellStyle name="40% - Accent4 9 2 9" xfId="10329"/>
    <cellStyle name="40% - Accent4 9 3" xfId="2170"/>
    <cellStyle name="40% - Accent4 9 3 2" xfId="8960"/>
    <cellStyle name="40% - Accent4 9 3 2 2" xfId="15330"/>
    <cellStyle name="40% - Accent4 9 3 3" xfId="11267"/>
    <cellStyle name="40% - Accent4 9 4" xfId="2401"/>
    <cellStyle name="40% - Accent4 9 4 2" xfId="8961"/>
    <cellStyle name="40% - Accent4 9 4 2 2" xfId="15331"/>
    <cellStyle name="40% - Accent4 9 4 3" xfId="11327"/>
    <cellStyle name="40% - Accent4 9 5" xfId="1991"/>
    <cellStyle name="40% - Accent4 9 5 2" xfId="8962"/>
    <cellStyle name="40% - Accent4 9 5 2 2" xfId="15332"/>
    <cellStyle name="40% - Accent4 9 5 3" xfId="11153"/>
    <cellStyle name="40% - Accent4 9 6" xfId="2651"/>
    <cellStyle name="40% - Accent4 9 6 2" xfId="8963"/>
    <cellStyle name="40% - Accent4 9 6 2 2" xfId="15333"/>
    <cellStyle name="40% - Accent4 9 6 3" xfId="11452"/>
    <cellStyle name="40% - Accent4 9 7" xfId="3834"/>
    <cellStyle name="40% - Accent4 9 7 2" xfId="8964"/>
    <cellStyle name="40% - Accent4 9 7 2 2" xfId="15334"/>
    <cellStyle name="40% - Accent4 9 7 3" xfId="11895"/>
    <cellStyle name="40% - Accent4 9 8" xfId="4364"/>
    <cellStyle name="40% - Accent4 9 8 2" xfId="8965"/>
    <cellStyle name="40% - Accent4 9 8 2 2" xfId="15335"/>
    <cellStyle name="40% - Accent4 9 8 3" xfId="12107"/>
    <cellStyle name="40% - Accent4 9 9" xfId="4578"/>
    <cellStyle name="40% - Accent4 9 9 2" xfId="8966"/>
    <cellStyle name="40% - Accent4 9 9 2 2" xfId="15336"/>
    <cellStyle name="40% - Accent4 9 9 3" xfId="12143"/>
    <cellStyle name="40% - Accent5 10" xfId="328"/>
    <cellStyle name="40% - Accent5 10 10" xfId="4098"/>
    <cellStyle name="40% - Accent5 10 10 2" xfId="8968"/>
    <cellStyle name="40% - Accent5 10 10 2 2" xfId="15338"/>
    <cellStyle name="40% - Accent5 10 10 3" xfId="11999"/>
    <cellStyle name="40% - Accent5 10 11" xfId="4907"/>
    <cellStyle name="40% - Accent5 10 11 2" xfId="8969"/>
    <cellStyle name="40% - Accent5 10 11 2 2" xfId="15339"/>
    <cellStyle name="40% - Accent5 10 11 3" xfId="12250"/>
    <cellStyle name="40% - Accent5 10 12" xfId="6451"/>
    <cellStyle name="40% - Accent5 10 12 2" xfId="8970"/>
    <cellStyle name="40% - Accent5 10 12 2 2" xfId="15340"/>
    <cellStyle name="40% - Accent5 10 12 3" xfId="13106"/>
    <cellStyle name="40% - Accent5 10 13" xfId="8967"/>
    <cellStyle name="40% - Accent5 10 13 2" xfId="15337"/>
    <cellStyle name="40% - Accent5 10 14" xfId="9963"/>
    <cellStyle name="40% - Accent5 10 14 2" xfId="16110"/>
    <cellStyle name="40% - Accent5 10 15" xfId="10085"/>
    <cellStyle name="40% - Accent5 10 2" xfId="1040"/>
    <cellStyle name="40% - Accent5 10 2 2" xfId="3972"/>
    <cellStyle name="40% - Accent5 10 2 2 2" xfId="8972"/>
    <cellStyle name="40% - Accent5 10 2 2 2 2" xfId="15342"/>
    <cellStyle name="40% - Accent5 10 2 2 3" xfId="10747"/>
    <cellStyle name="40% - Accent5 10 2 3" xfId="5167"/>
    <cellStyle name="40% - Accent5 10 2 3 2" xfId="8973"/>
    <cellStyle name="40% - Accent5 10 2 3 2 2" xfId="15343"/>
    <cellStyle name="40% - Accent5 10 2 3 3" xfId="12390"/>
    <cellStyle name="40% - Accent5 10 2 4" xfId="5643"/>
    <cellStyle name="40% - Accent5 10 2 4 2" xfId="8974"/>
    <cellStyle name="40% - Accent5 10 2 4 2 2" xfId="15344"/>
    <cellStyle name="40% - Accent5 10 2 4 3" xfId="12599"/>
    <cellStyle name="40% - Accent5 10 2 5" xfId="5997"/>
    <cellStyle name="40% - Accent5 10 2 5 2" xfId="8975"/>
    <cellStyle name="40% - Accent5 10 2 5 2 2" xfId="15345"/>
    <cellStyle name="40% - Accent5 10 2 5 3" xfId="12797"/>
    <cellStyle name="40% - Accent5 10 2 6" xfId="6283"/>
    <cellStyle name="40% - Accent5 10 2 6 2" xfId="8976"/>
    <cellStyle name="40% - Accent5 10 2 6 2 2" xfId="15346"/>
    <cellStyle name="40% - Accent5 10 2 6 3" xfId="12984"/>
    <cellStyle name="40% - Accent5 10 2 7" xfId="6891"/>
    <cellStyle name="40% - Accent5 10 2 7 2" xfId="8977"/>
    <cellStyle name="40% - Accent5 10 2 7 2 2" xfId="15347"/>
    <cellStyle name="40% - Accent5 10 2 7 3" xfId="13290"/>
    <cellStyle name="40% - Accent5 10 2 8" xfId="8971"/>
    <cellStyle name="40% - Accent5 10 2 8 2" xfId="15341"/>
    <cellStyle name="40% - Accent5 10 2 9" xfId="10330"/>
    <cellStyle name="40% - Accent5 10 3" xfId="2172"/>
    <cellStyle name="40% - Accent5 10 3 2" xfId="8978"/>
    <cellStyle name="40% - Accent5 10 3 2 2" xfId="15348"/>
    <cellStyle name="40% - Accent5 10 3 3" xfId="11268"/>
    <cellStyle name="40% - Accent5 10 4" xfId="2399"/>
    <cellStyle name="40% - Accent5 10 4 2" xfId="8979"/>
    <cellStyle name="40% - Accent5 10 4 2 2" xfId="15349"/>
    <cellStyle name="40% - Accent5 10 4 3" xfId="11326"/>
    <cellStyle name="40% - Accent5 10 5" xfId="1993"/>
    <cellStyle name="40% - Accent5 10 5 2" xfId="8980"/>
    <cellStyle name="40% - Accent5 10 5 2 2" xfId="15350"/>
    <cellStyle name="40% - Accent5 10 5 3" xfId="11154"/>
    <cellStyle name="40% - Accent5 10 6" xfId="2649"/>
    <cellStyle name="40% - Accent5 10 6 2" xfId="8981"/>
    <cellStyle name="40% - Accent5 10 6 2 2" xfId="15351"/>
    <cellStyle name="40% - Accent5 10 6 3" xfId="11451"/>
    <cellStyle name="40% - Accent5 10 7" xfId="3835"/>
    <cellStyle name="40% - Accent5 10 7 2" xfId="8982"/>
    <cellStyle name="40% - Accent5 10 7 2 2" xfId="15352"/>
    <cellStyle name="40% - Accent5 10 7 3" xfId="11896"/>
    <cellStyle name="40% - Accent5 10 8" xfId="4366"/>
    <cellStyle name="40% - Accent5 10 8 2" xfId="8983"/>
    <cellStyle name="40% - Accent5 10 8 2 2" xfId="15353"/>
    <cellStyle name="40% - Accent5 10 8 3" xfId="12108"/>
    <cellStyle name="40% - Accent5 10 9" xfId="4576"/>
    <cellStyle name="40% - Accent5 10 9 2" xfId="8984"/>
    <cellStyle name="40% - Accent5 10 9 2 2" xfId="15354"/>
    <cellStyle name="40% - Accent5 10 9 3" xfId="12142"/>
    <cellStyle name="40% - Accent5 11" xfId="329"/>
    <cellStyle name="40% - Accent5 11 10" xfId="4099"/>
    <cellStyle name="40% - Accent5 11 10 2" xfId="8986"/>
    <cellStyle name="40% - Accent5 11 10 2 2" xfId="15356"/>
    <cellStyle name="40% - Accent5 11 10 3" xfId="12000"/>
    <cellStyle name="40% - Accent5 11 11" xfId="4906"/>
    <cellStyle name="40% - Accent5 11 11 2" xfId="8987"/>
    <cellStyle name="40% - Accent5 11 11 2 2" xfId="15357"/>
    <cellStyle name="40% - Accent5 11 11 3" xfId="12249"/>
    <cellStyle name="40% - Accent5 11 12" xfId="6452"/>
    <cellStyle name="40% - Accent5 11 12 2" xfId="8988"/>
    <cellStyle name="40% - Accent5 11 12 2 2" xfId="15358"/>
    <cellStyle name="40% - Accent5 11 12 3" xfId="13107"/>
    <cellStyle name="40% - Accent5 11 13" xfId="8985"/>
    <cellStyle name="40% - Accent5 11 13 2" xfId="15355"/>
    <cellStyle name="40% - Accent5 11 14" xfId="9964"/>
    <cellStyle name="40% - Accent5 11 14 2" xfId="16111"/>
    <cellStyle name="40% - Accent5 11 15" xfId="10086"/>
    <cellStyle name="40% - Accent5 11 2" xfId="1041"/>
    <cellStyle name="40% - Accent5 11 2 2" xfId="3973"/>
    <cellStyle name="40% - Accent5 11 2 2 2" xfId="8990"/>
    <cellStyle name="40% - Accent5 11 2 2 2 2" xfId="15360"/>
    <cellStyle name="40% - Accent5 11 2 2 3" xfId="10748"/>
    <cellStyle name="40% - Accent5 11 2 3" xfId="5168"/>
    <cellStyle name="40% - Accent5 11 2 3 2" xfId="8991"/>
    <cellStyle name="40% - Accent5 11 2 3 2 2" xfId="15361"/>
    <cellStyle name="40% - Accent5 11 2 3 3" xfId="12391"/>
    <cellStyle name="40% - Accent5 11 2 4" xfId="5644"/>
    <cellStyle name="40% - Accent5 11 2 4 2" xfId="8992"/>
    <cellStyle name="40% - Accent5 11 2 4 2 2" xfId="15362"/>
    <cellStyle name="40% - Accent5 11 2 4 3" xfId="12600"/>
    <cellStyle name="40% - Accent5 11 2 5" xfId="5998"/>
    <cellStyle name="40% - Accent5 11 2 5 2" xfId="8993"/>
    <cellStyle name="40% - Accent5 11 2 5 2 2" xfId="15363"/>
    <cellStyle name="40% - Accent5 11 2 5 3" xfId="12798"/>
    <cellStyle name="40% - Accent5 11 2 6" xfId="6284"/>
    <cellStyle name="40% - Accent5 11 2 6 2" xfId="8994"/>
    <cellStyle name="40% - Accent5 11 2 6 2 2" xfId="15364"/>
    <cellStyle name="40% - Accent5 11 2 6 3" xfId="12985"/>
    <cellStyle name="40% - Accent5 11 2 7" xfId="6892"/>
    <cellStyle name="40% - Accent5 11 2 7 2" xfId="8995"/>
    <cellStyle name="40% - Accent5 11 2 7 2 2" xfId="15365"/>
    <cellStyle name="40% - Accent5 11 2 7 3" xfId="13291"/>
    <cellStyle name="40% - Accent5 11 2 8" xfId="8989"/>
    <cellStyle name="40% - Accent5 11 2 8 2" xfId="15359"/>
    <cellStyle name="40% - Accent5 11 2 9" xfId="10331"/>
    <cellStyle name="40% - Accent5 11 3" xfId="2173"/>
    <cellStyle name="40% - Accent5 11 3 2" xfId="8996"/>
    <cellStyle name="40% - Accent5 11 3 2 2" xfId="15366"/>
    <cellStyle name="40% - Accent5 11 3 3" xfId="11269"/>
    <cellStyle name="40% - Accent5 11 4" xfId="2398"/>
    <cellStyle name="40% - Accent5 11 4 2" xfId="8997"/>
    <cellStyle name="40% - Accent5 11 4 2 2" xfId="15367"/>
    <cellStyle name="40% - Accent5 11 4 3" xfId="11325"/>
    <cellStyle name="40% - Accent5 11 5" xfId="1994"/>
    <cellStyle name="40% - Accent5 11 5 2" xfId="8998"/>
    <cellStyle name="40% - Accent5 11 5 2 2" xfId="15368"/>
    <cellStyle name="40% - Accent5 11 5 3" xfId="11155"/>
    <cellStyle name="40% - Accent5 11 6" xfId="2648"/>
    <cellStyle name="40% - Accent5 11 6 2" xfId="8999"/>
    <cellStyle name="40% - Accent5 11 6 2 2" xfId="15369"/>
    <cellStyle name="40% - Accent5 11 6 3" xfId="11450"/>
    <cellStyle name="40% - Accent5 11 7" xfId="3836"/>
    <cellStyle name="40% - Accent5 11 7 2" xfId="9000"/>
    <cellStyle name="40% - Accent5 11 7 2 2" xfId="15370"/>
    <cellStyle name="40% - Accent5 11 7 3" xfId="11897"/>
    <cellStyle name="40% - Accent5 11 8" xfId="4367"/>
    <cellStyle name="40% - Accent5 11 8 2" xfId="9001"/>
    <cellStyle name="40% - Accent5 11 8 2 2" xfId="15371"/>
    <cellStyle name="40% - Accent5 11 8 3" xfId="12109"/>
    <cellStyle name="40% - Accent5 11 9" xfId="4575"/>
    <cellStyle name="40% - Accent5 11 9 2" xfId="9002"/>
    <cellStyle name="40% - Accent5 11 9 2 2" xfId="15372"/>
    <cellStyle name="40% - Accent5 11 9 3" xfId="12141"/>
    <cellStyle name="40% - Accent5 12" xfId="330"/>
    <cellStyle name="40% - Accent5 12 10" xfId="4100"/>
    <cellStyle name="40% - Accent5 12 10 2" xfId="9004"/>
    <cellStyle name="40% - Accent5 12 10 2 2" xfId="15374"/>
    <cellStyle name="40% - Accent5 12 10 3" xfId="12001"/>
    <cellStyle name="40% - Accent5 12 11" xfId="4905"/>
    <cellStyle name="40% - Accent5 12 11 2" xfId="9005"/>
    <cellStyle name="40% - Accent5 12 11 2 2" xfId="15375"/>
    <cellStyle name="40% - Accent5 12 11 3" xfId="12248"/>
    <cellStyle name="40% - Accent5 12 12" xfId="6453"/>
    <cellStyle name="40% - Accent5 12 12 2" xfId="9006"/>
    <cellStyle name="40% - Accent5 12 12 2 2" xfId="15376"/>
    <cellStyle name="40% - Accent5 12 12 3" xfId="13108"/>
    <cellStyle name="40% - Accent5 12 13" xfId="9003"/>
    <cellStyle name="40% - Accent5 12 13 2" xfId="15373"/>
    <cellStyle name="40% - Accent5 12 14" xfId="9965"/>
    <cellStyle name="40% - Accent5 12 14 2" xfId="16112"/>
    <cellStyle name="40% - Accent5 12 15" xfId="10087"/>
    <cellStyle name="40% - Accent5 12 2" xfId="1042"/>
    <cellStyle name="40% - Accent5 12 2 2" xfId="3974"/>
    <cellStyle name="40% - Accent5 12 2 2 2" xfId="9008"/>
    <cellStyle name="40% - Accent5 12 2 2 2 2" xfId="15378"/>
    <cellStyle name="40% - Accent5 12 2 2 3" xfId="10749"/>
    <cellStyle name="40% - Accent5 12 2 3" xfId="5169"/>
    <cellStyle name="40% - Accent5 12 2 3 2" xfId="9009"/>
    <cellStyle name="40% - Accent5 12 2 3 2 2" xfId="15379"/>
    <cellStyle name="40% - Accent5 12 2 3 3" xfId="12392"/>
    <cellStyle name="40% - Accent5 12 2 4" xfId="5645"/>
    <cellStyle name="40% - Accent5 12 2 4 2" xfId="9010"/>
    <cellStyle name="40% - Accent5 12 2 4 2 2" xfId="15380"/>
    <cellStyle name="40% - Accent5 12 2 4 3" xfId="12601"/>
    <cellStyle name="40% - Accent5 12 2 5" xfId="5999"/>
    <cellStyle name="40% - Accent5 12 2 5 2" xfId="9011"/>
    <cellStyle name="40% - Accent5 12 2 5 2 2" xfId="15381"/>
    <cellStyle name="40% - Accent5 12 2 5 3" xfId="12799"/>
    <cellStyle name="40% - Accent5 12 2 6" xfId="6285"/>
    <cellStyle name="40% - Accent5 12 2 6 2" xfId="9012"/>
    <cellStyle name="40% - Accent5 12 2 6 2 2" xfId="15382"/>
    <cellStyle name="40% - Accent5 12 2 6 3" xfId="12986"/>
    <cellStyle name="40% - Accent5 12 2 7" xfId="6893"/>
    <cellStyle name="40% - Accent5 12 2 7 2" xfId="9013"/>
    <cellStyle name="40% - Accent5 12 2 7 2 2" xfId="15383"/>
    <cellStyle name="40% - Accent5 12 2 7 3" xfId="13292"/>
    <cellStyle name="40% - Accent5 12 2 8" xfId="9007"/>
    <cellStyle name="40% - Accent5 12 2 8 2" xfId="15377"/>
    <cellStyle name="40% - Accent5 12 2 9" xfId="10332"/>
    <cellStyle name="40% - Accent5 12 3" xfId="2174"/>
    <cellStyle name="40% - Accent5 12 3 2" xfId="9014"/>
    <cellStyle name="40% - Accent5 12 3 2 2" xfId="15384"/>
    <cellStyle name="40% - Accent5 12 3 3" xfId="11270"/>
    <cellStyle name="40% - Accent5 12 4" xfId="2397"/>
    <cellStyle name="40% - Accent5 12 4 2" xfId="9015"/>
    <cellStyle name="40% - Accent5 12 4 2 2" xfId="15385"/>
    <cellStyle name="40% - Accent5 12 4 3" xfId="11324"/>
    <cellStyle name="40% - Accent5 12 5" xfId="1995"/>
    <cellStyle name="40% - Accent5 12 5 2" xfId="9016"/>
    <cellStyle name="40% - Accent5 12 5 2 2" xfId="15386"/>
    <cellStyle name="40% - Accent5 12 5 3" xfId="11156"/>
    <cellStyle name="40% - Accent5 12 6" xfId="2647"/>
    <cellStyle name="40% - Accent5 12 6 2" xfId="9017"/>
    <cellStyle name="40% - Accent5 12 6 2 2" xfId="15387"/>
    <cellStyle name="40% - Accent5 12 6 3" xfId="11449"/>
    <cellStyle name="40% - Accent5 12 7" xfId="3837"/>
    <cellStyle name="40% - Accent5 12 7 2" xfId="9018"/>
    <cellStyle name="40% - Accent5 12 7 2 2" xfId="15388"/>
    <cellStyle name="40% - Accent5 12 7 3" xfId="11898"/>
    <cellStyle name="40% - Accent5 12 8" xfId="4368"/>
    <cellStyle name="40% - Accent5 12 8 2" xfId="9019"/>
    <cellStyle name="40% - Accent5 12 8 2 2" xfId="15389"/>
    <cellStyle name="40% - Accent5 12 8 3" xfId="12110"/>
    <cellStyle name="40% - Accent5 12 9" xfId="4574"/>
    <cellStyle name="40% - Accent5 12 9 2" xfId="9020"/>
    <cellStyle name="40% - Accent5 12 9 2 2" xfId="15390"/>
    <cellStyle name="40% - Accent5 12 9 3" xfId="12140"/>
    <cellStyle name="40% - Accent5 13" xfId="331"/>
    <cellStyle name="40% - Accent5 13 10" xfId="4908"/>
    <cellStyle name="40% - Accent5 13 11" xfId="6450"/>
    <cellStyle name="40% - Accent5 13 12" xfId="9021"/>
    <cellStyle name="40% - Accent5 13 12 2" xfId="15391"/>
    <cellStyle name="40% - Accent5 13 2" xfId="1039"/>
    <cellStyle name="40% - Accent5 13 2 2" xfId="10746"/>
    <cellStyle name="40% - Accent5 13 2 3" xfId="10333"/>
    <cellStyle name="40% - Accent5 13 3" xfId="2171"/>
    <cellStyle name="40% - Accent5 13 4" xfId="2400"/>
    <cellStyle name="40% - Accent5 13 5" xfId="1992"/>
    <cellStyle name="40% - Accent5 13 6" xfId="2650"/>
    <cellStyle name="40% - Accent5 13 7" xfId="4365"/>
    <cellStyle name="40% - Accent5 13 8" xfId="4577"/>
    <cellStyle name="40% - Accent5 13 9" xfId="4097"/>
    <cellStyle name="40% - Accent5 14" xfId="332"/>
    <cellStyle name="40% - Accent5 14 2" xfId="9022"/>
    <cellStyle name="40% - Accent5 14 2 2" xfId="15392"/>
    <cellStyle name="40% - Accent5 14 3" xfId="10334"/>
    <cellStyle name="40% - Accent5 15" xfId="333"/>
    <cellStyle name="40% - Accent5 15 2" xfId="9023"/>
    <cellStyle name="40% - Accent5 15 2 2" xfId="15393"/>
    <cellStyle name="40% - Accent5 15 3" xfId="10335"/>
    <cellStyle name="40% - Accent5 2" xfId="334"/>
    <cellStyle name="40% - Accent5 2 10" xfId="2646"/>
    <cellStyle name="40% - Accent5 2 11" xfId="4369"/>
    <cellStyle name="40% - Accent5 2 12" xfId="5055"/>
    <cellStyle name="40% - Accent5 2 13" xfId="4101"/>
    <cellStyle name="40% - Accent5 2 14" xfId="4904"/>
    <cellStyle name="40% - Accent5 2 15" xfId="6454"/>
    <cellStyle name="40% - Accent5 2 16" xfId="9024"/>
    <cellStyle name="40% - Accent5 2 16 2" xfId="15394"/>
    <cellStyle name="40% - Accent5 2 2" xfId="335"/>
    <cellStyle name="40% - Accent5 2 2 10" xfId="4102"/>
    <cellStyle name="40% - Accent5 2 2 10 2" xfId="9026"/>
    <cellStyle name="40% - Accent5 2 2 10 2 2" xfId="15396"/>
    <cellStyle name="40% - Accent5 2 2 10 3" xfId="12002"/>
    <cellStyle name="40% - Accent5 2 2 11" xfId="4903"/>
    <cellStyle name="40% - Accent5 2 2 11 2" xfId="9027"/>
    <cellStyle name="40% - Accent5 2 2 11 2 2" xfId="15397"/>
    <cellStyle name="40% - Accent5 2 2 11 3" xfId="12247"/>
    <cellStyle name="40% - Accent5 2 2 12" xfId="6455"/>
    <cellStyle name="40% - Accent5 2 2 12 2" xfId="9028"/>
    <cellStyle name="40% - Accent5 2 2 12 2 2" xfId="15398"/>
    <cellStyle name="40% - Accent5 2 2 12 3" xfId="13109"/>
    <cellStyle name="40% - Accent5 2 2 13" xfId="9025"/>
    <cellStyle name="40% - Accent5 2 2 13 2" xfId="15395"/>
    <cellStyle name="40% - Accent5 2 2 14" xfId="9966"/>
    <cellStyle name="40% - Accent5 2 2 14 2" xfId="16113"/>
    <cellStyle name="40% - Accent5 2 2 15" xfId="10088"/>
    <cellStyle name="40% - Accent5 2 2 2" xfId="1044"/>
    <cellStyle name="40% - Accent5 2 2 2 2" xfId="3975"/>
    <cellStyle name="40% - Accent5 2 2 2 2 2" xfId="9030"/>
    <cellStyle name="40% - Accent5 2 2 2 2 2 2" xfId="15400"/>
    <cellStyle name="40% - Accent5 2 2 2 2 3" xfId="10750"/>
    <cellStyle name="40% - Accent5 2 2 2 3" xfId="5170"/>
    <cellStyle name="40% - Accent5 2 2 2 3 2" xfId="9031"/>
    <cellStyle name="40% - Accent5 2 2 2 3 2 2" xfId="15401"/>
    <cellStyle name="40% - Accent5 2 2 2 3 3" xfId="12393"/>
    <cellStyle name="40% - Accent5 2 2 2 4" xfId="5646"/>
    <cellStyle name="40% - Accent5 2 2 2 4 2" xfId="9032"/>
    <cellStyle name="40% - Accent5 2 2 2 4 2 2" xfId="15402"/>
    <cellStyle name="40% - Accent5 2 2 2 4 3" xfId="12602"/>
    <cellStyle name="40% - Accent5 2 2 2 5" xfId="6000"/>
    <cellStyle name="40% - Accent5 2 2 2 5 2" xfId="9033"/>
    <cellStyle name="40% - Accent5 2 2 2 5 2 2" xfId="15403"/>
    <cellStyle name="40% - Accent5 2 2 2 5 3" xfId="12800"/>
    <cellStyle name="40% - Accent5 2 2 2 6" xfId="6286"/>
    <cellStyle name="40% - Accent5 2 2 2 6 2" xfId="9034"/>
    <cellStyle name="40% - Accent5 2 2 2 6 2 2" xfId="15404"/>
    <cellStyle name="40% - Accent5 2 2 2 6 3" xfId="12987"/>
    <cellStyle name="40% - Accent5 2 2 2 7" xfId="6894"/>
    <cellStyle name="40% - Accent5 2 2 2 7 2" xfId="9035"/>
    <cellStyle name="40% - Accent5 2 2 2 7 2 2" xfId="15405"/>
    <cellStyle name="40% - Accent5 2 2 2 7 3" xfId="13293"/>
    <cellStyle name="40% - Accent5 2 2 2 8" xfId="9029"/>
    <cellStyle name="40% - Accent5 2 2 2 8 2" xfId="15399"/>
    <cellStyle name="40% - Accent5 2 2 2 9" xfId="10337"/>
    <cellStyle name="40% - Accent5 2 2 3" xfId="2176"/>
    <cellStyle name="40% - Accent5 2 2 3 2" xfId="9036"/>
    <cellStyle name="40% - Accent5 2 2 3 2 2" xfId="15406"/>
    <cellStyle name="40% - Accent5 2 2 3 3" xfId="11271"/>
    <cellStyle name="40% - Accent5 2 2 4" xfId="2395"/>
    <cellStyle name="40% - Accent5 2 2 4 2" xfId="9037"/>
    <cellStyle name="40% - Accent5 2 2 4 2 2" xfId="15407"/>
    <cellStyle name="40% - Accent5 2 2 4 3" xfId="11323"/>
    <cellStyle name="40% - Accent5 2 2 5" xfId="1997"/>
    <cellStyle name="40% - Accent5 2 2 5 2" xfId="9038"/>
    <cellStyle name="40% - Accent5 2 2 5 2 2" xfId="15408"/>
    <cellStyle name="40% - Accent5 2 2 5 3" xfId="11157"/>
    <cellStyle name="40% - Accent5 2 2 6" xfId="2645"/>
    <cellStyle name="40% - Accent5 2 2 6 2" xfId="9039"/>
    <cellStyle name="40% - Accent5 2 2 6 2 2" xfId="15409"/>
    <cellStyle name="40% - Accent5 2 2 6 3" xfId="11448"/>
    <cellStyle name="40% - Accent5 2 2 7" xfId="3838"/>
    <cellStyle name="40% - Accent5 2 2 7 2" xfId="9040"/>
    <cellStyle name="40% - Accent5 2 2 7 2 2" xfId="15410"/>
    <cellStyle name="40% - Accent5 2 2 7 3" xfId="11899"/>
    <cellStyle name="40% - Accent5 2 2 8" xfId="4370"/>
    <cellStyle name="40% - Accent5 2 2 8 2" xfId="9041"/>
    <cellStyle name="40% - Accent5 2 2 8 2 2" xfId="15411"/>
    <cellStyle name="40% - Accent5 2 2 8 3" xfId="12111"/>
    <cellStyle name="40% - Accent5 2 2 9" xfId="4573"/>
    <cellStyle name="40% - Accent5 2 2 9 2" xfId="9042"/>
    <cellStyle name="40% - Accent5 2 2 9 2 2" xfId="15412"/>
    <cellStyle name="40% - Accent5 2 2 9 3" xfId="12139"/>
    <cellStyle name="40% - Accent5 2 3" xfId="336"/>
    <cellStyle name="40% - Accent5 2 3 2" xfId="9043"/>
    <cellStyle name="40% - Accent5 2 3 2 2" xfId="15413"/>
    <cellStyle name="40% - Accent5 2 3 3" xfId="10336"/>
    <cellStyle name="40% - Accent5 2 4" xfId="337"/>
    <cellStyle name="40% - Accent5 2 4 2" xfId="9044"/>
    <cellStyle name="40% - Accent5 2 4 2 2" xfId="15414"/>
    <cellStyle name="40% - Accent5 2 4 3" xfId="10338"/>
    <cellStyle name="40% - Accent5 2 5" xfId="338"/>
    <cellStyle name="40% - Accent5 2 5 2" xfId="9045"/>
    <cellStyle name="40% - Accent5 2 5 2 2" xfId="15415"/>
    <cellStyle name="40% - Accent5 2 5 3" xfId="10339"/>
    <cellStyle name="40% - Accent5 2 6" xfId="1043"/>
    <cellStyle name="40% - Accent5 2 7" xfId="2175"/>
    <cellStyle name="40% - Accent5 2 8" xfId="2396"/>
    <cellStyle name="40% - Accent5 2 9" xfId="1996"/>
    <cellStyle name="40% - Accent5 2_WAST 1112 040512 WG Submission" xfId="339"/>
    <cellStyle name="40% - Accent5 3" xfId="340"/>
    <cellStyle name="40% - Accent5 3 10" xfId="4103"/>
    <cellStyle name="40% - Accent5 3 11" xfId="4902"/>
    <cellStyle name="40% - Accent5 3 12" xfId="6456"/>
    <cellStyle name="40% - Accent5 3 2" xfId="341"/>
    <cellStyle name="40% - Accent5 3 2 10" xfId="4104"/>
    <cellStyle name="40% - Accent5 3 2 10 2" xfId="9047"/>
    <cellStyle name="40% - Accent5 3 2 10 2 2" xfId="15417"/>
    <cellStyle name="40% - Accent5 3 2 10 3" xfId="12003"/>
    <cellStyle name="40% - Accent5 3 2 11" xfId="4901"/>
    <cellStyle name="40% - Accent5 3 2 11 2" xfId="9048"/>
    <cellStyle name="40% - Accent5 3 2 11 2 2" xfId="15418"/>
    <cellStyle name="40% - Accent5 3 2 11 3" xfId="12246"/>
    <cellStyle name="40% - Accent5 3 2 12" xfId="6457"/>
    <cellStyle name="40% - Accent5 3 2 12 2" xfId="9049"/>
    <cellStyle name="40% - Accent5 3 2 12 2 2" xfId="15419"/>
    <cellStyle name="40% - Accent5 3 2 12 3" xfId="13110"/>
    <cellStyle name="40% - Accent5 3 2 13" xfId="9046"/>
    <cellStyle name="40% - Accent5 3 2 13 2" xfId="15416"/>
    <cellStyle name="40% - Accent5 3 2 14" xfId="9967"/>
    <cellStyle name="40% - Accent5 3 2 14 2" xfId="16114"/>
    <cellStyle name="40% - Accent5 3 2 15" xfId="10089"/>
    <cellStyle name="40% - Accent5 3 2 2" xfId="1046"/>
    <cellStyle name="40% - Accent5 3 2 2 2" xfId="3976"/>
    <cellStyle name="40% - Accent5 3 2 2 2 2" xfId="9051"/>
    <cellStyle name="40% - Accent5 3 2 2 2 2 2" xfId="15421"/>
    <cellStyle name="40% - Accent5 3 2 2 2 3" xfId="10752"/>
    <cellStyle name="40% - Accent5 3 2 2 3" xfId="5171"/>
    <cellStyle name="40% - Accent5 3 2 2 3 2" xfId="9052"/>
    <cellStyle name="40% - Accent5 3 2 2 3 2 2" xfId="15422"/>
    <cellStyle name="40% - Accent5 3 2 2 3 3" xfId="12394"/>
    <cellStyle name="40% - Accent5 3 2 2 4" xfId="5647"/>
    <cellStyle name="40% - Accent5 3 2 2 4 2" xfId="9053"/>
    <cellStyle name="40% - Accent5 3 2 2 4 2 2" xfId="15423"/>
    <cellStyle name="40% - Accent5 3 2 2 4 3" xfId="12603"/>
    <cellStyle name="40% - Accent5 3 2 2 5" xfId="6001"/>
    <cellStyle name="40% - Accent5 3 2 2 5 2" xfId="9054"/>
    <cellStyle name="40% - Accent5 3 2 2 5 2 2" xfId="15424"/>
    <cellStyle name="40% - Accent5 3 2 2 5 3" xfId="12801"/>
    <cellStyle name="40% - Accent5 3 2 2 6" xfId="6287"/>
    <cellStyle name="40% - Accent5 3 2 2 6 2" xfId="9055"/>
    <cellStyle name="40% - Accent5 3 2 2 6 2 2" xfId="15425"/>
    <cellStyle name="40% - Accent5 3 2 2 6 3" xfId="12988"/>
    <cellStyle name="40% - Accent5 3 2 2 7" xfId="6895"/>
    <cellStyle name="40% - Accent5 3 2 2 7 2" xfId="9056"/>
    <cellStyle name="40% - Accent5 3 2 2 7 2 2" xfId="15426"/>
    <cellStyle name="40% - Accent5 3 2 2 7 3" xfId="13294"/>
    <cellStyle name="40% - Accent5 3 2 2 8" xfId="9050"/>
    <cellStyle name="40% - Accent5 3 2 2 8 2" xfId="15420"/>
    <cellStyle name="40% - Accent5 3 2 2 9" xfId="10341"/>
    <cellStyle name="40% - Accent5 3 2 3" xfId="2178"/>
    <cellStyle name="40% - Accent5 3 2 3 2" xfId="9057"/>
    <cellStyle name="40% - Accent5 3 2 3 2 2" xfId="15427"/>
    <cellStyle name="40% - Accent5 3 2 3 3" xfId="11272"/>
    <cellStyle name="40% - Accent5 3 2 4" xfId="2393"/>
    <cellStyle name="40% - Accent5 3 2 4 2" xfId="9058"/>
    <cellStyle name="40% - Accent5 3 2 4 2 2" xfId="15428"/>
    <cellStyle name="40% - Accent5 3 2 4 3" xfId="11322"/>
    <cellStyle name="40% - Accent5 3 2 5" xfId="2000"/>
    <cellStyle name="40% - Accent5 3 2 5 2" xfId="9059"/>
    <cellStyle name="40% - Accent5 3 2 5 2 2" xfId="15429"/>
    <cellStyle name="40% - Accent5 3 2 5 3" xfId="11158"/>
    <cellStyle name="40% - Accent5 3 2 6" xfId="2641"/>
    <cellStyle name="40% - Accent5 3 2 6 2" xfId="9060"/>
    <cellStyle name="40% - Accent5 3 2 6 2 2" xfId="15430"/>
    <cellStyle name="40% - Accent5 3 2 6 3" xfId="11447"/>
    <cellStyle name="40% - Accent5 3 2 7" xfId="3839"/>
    <cellStyle name="40% - Accent5 3 2 7 2" xfId="9061"/>
    <cellStyle name="40% - Accent5 3 2 7 2 2" xfId="15431"/>
    <cellStyle name="40% - Accent5 3 2 7 3" xfId="11900"/>
    <cellStyle name="40% - Accent5 3 2 8" xfId="4372"/>
    <cellStyle name="40% - Accent5 3 2 8 2" xfId="9062"/>
    <cellStyle name="40% - Accent5 3 2 8 2 2" xfId="15432"/>
    <cellStyle name="40% - Accent5 3 2 8 3" xfId="12112"/>
    <cellStyle name="40% - Accent5 3 2 9" xfId="4572"/>
    <cellStyle name="40% - Accent5 3 2 9 2" xfId="9063"/>
    <cellStyle name="40% - Accent5 3 2 9 2 2" xfId="15433"/>
    <cellStyle name="40% - Accent5 3 2 9 3" xfId="12138"/>
    <cellStyle name="40% - Accent5 3 3" xfId="1045"/>
    <cellStyle name="40% - Accent5 3 3 2" xfId="10751"/>
    <cellStyle name="40% - Accent5 3 3 3" xfId="10340"/>
    <cellStyle name="40% - Accent5 3 4" xfId="2177"/>
    <cellStyle name="40% - Accent5 3 5" xfId="2394"/>
    <cellStyle name="40% - Accent5 3 6" xfId="1999"/>
    <cellStyle name="40% - Accent5 3 7" xfId="2642"/>
    <cellStyle name="40% - Accent5 3 8" xfId="4371"/>
    <cellStyle name="40% - Accent5 3 9" xfId="4036"/>
    <cellStyle name="40% - Accent5 3_WAST 1112 040512 WG Submission" xfId="342"/>
    <cellStyle name="40% - Accent5 4" xfId="343"/>
    <cellStyle name="40% - Accent5 4 10" xfId="4032"/>
    <cellStyle name="40% - Accent5 4 10 2" xfId="9064"/>
    <cellStyle name="40% - Accent5 4 10 2 2" xfId="15434"/>
    <cellStyle name="40% - Accent5 4 10 3" xfId="11974"/>
    <cellStyle name="40% - Accent5 4 11" xfId="4105"/>
    <cellStyle name="40% - Accent5 4 11 2" xfId="9065"/>
    <cellStyle name="40% - Accent5 4 11 2 2" xfId="15435"/>
    <cellStyle name="40% - Accent5 4 11 3" xfId="12004"/>
    <cellStyle name="40% - Accent5 4 12" xfId="4900"/>
    <cellStyle name="40% - Accent5 4 12 2" xfId="9066"/>
    <cellStyle name="40% - Accent5 4 12 2 2" xfId="15436"/>
    <cellStyle name="40% - Accent5 4 12 3" xfId="12245"/>
    <cellStyle name="40% - Accent5 4 13" xfId="6458"/>
    <cellStyle name="40% - Accent5 4 13 2" xfId="9067"/>
    <cellStyle name="40% - Accent5 4 13 2 2" xfId="15437"/>
    <cellStyle name="40% - Accent5 4 13 3" xfId="13111"/>
    <cellStyle name="40% - Accent5 4 14" xfId="9968"/>
    <cellStyle name="40% - Accent5 4 14 2" xfId="16115"/>
    <cellStyle name="40% - Accent5 4 15" xfId="10090"/>
    <cellStyle name="40% - Accent5 4 2" xfId="344"/>
    <cellStyle name="40% - Accent5 4 2 10" xfId="6002"/>
    <cellStyle name="40% - Accent5 4 2 10 2" xfId="9069"/>
    <cellStyle name="40% - Accent5 4 2 10 2 2" xfId="15439"/>
    <cellStyle name="40% - Accent5 4 2 10 3" xfId="12802"/>
    <cellStyle name="40% - Accent5 4 2 11" xfId="6288"/>
    <cellStyle name="40% - Accent5 4 2 11 2" xfId="9070"/>
    <cellStyle name="40% - Accent5 4 2 11 2 2" xfId="15440"/>
    <cellStyle name="40% - Accent5 4 2 11 3" xfId="12989"/>
    <cellStyle name="40% - Accent5 4 2 12" xfId="6896"/>
    <cellStyle name="40% - Accent5 4 2 12 2" xfId="9071"/>
    <cellStyle name="40% - Accent5 4 2 12 2 2" xfId="15441"/>
    <cellStyle name="40% - Accent5 4 2 12 3" xfId="13295"/>
    <cellStyle name="40% - Accent5 4 2 13" xfId="9068"/>
    <cellStyle name="40% - Accent5 4 2 13 2" xfId="15438"/>
    <cellStyle name="40% - Accent5 4 2 14" xfId="10342"/>
    <cellStyle name="40% - Accent5 4 2 2" xfId="1875"/>
    <cellStyle name="40% - Accent5 4 2 2 2" xfId="9072"/>
    <cellStyle name="40% - Accent5 4 2 2 2 2" xfId="11108"/>
    <cellStyle name="40% - Accent5 4 2 2 3" xfId="10343"/>
    <cellStyle name="40% - Accent5 4 2 3" xfId="2988"/>
    <cellStyle name="40% - Accent5 4 2 3 2" xfId="9073"/>
    <cellStyle name="40% - Accent5 4 2 3 2 2" xfId="15442"/>
    <cellStyle name="40% - Accent5 4 2 3 3" xfId="11549"/>
    <cellStyle name="40% - Accent5 4 2 4" xfId="3350"/>
    <cellStyle name="40% - Accent5 4 2 4 2" xfId="9074"/>
    <cellStyle name="40% - Accent5 4 2 4 2 2" xfId="15443"/>
    <cellStyle name="40% - Accent5 4 2 4 3" xfId="11647"/>
    <cellStyle name="40% - Accent5 4 2 5" xfId="3596"/>
    <cellStyle name="40% - Accent5 4 2 5 2" xfId="9075"/>
    <cellStyle name="40% - Accent5 4 2 5 2 2" xfId="15444"/>
    <cellStyle name="40% - Accent5 4 2 5 3" xfId="11743"/>
    <cellStyle name="40% - Accent5 4 2 6" xfId="3716"/>
    <cellStyle name="40% - Accent5 4 2 6 2" xfId="9076"/>
    <cellStyle name="40% - Accent5 4 2 6 2 2" xfId="15445"/>
    <cellStyle name="40% - Accent5 4 2 6 3" xfId="11788"/>
    <cellStyle name="40% - Accent5 4 2 7" xfId="3977"/>
    <cellStyle name="40% - Accent5 4 2 7 2" xfId="9077"/>
    <cellStyle name="40% - Accent5 4 2 7 2 2" xfId="15446"/>
    <cellStyle name="40% - Accent5 4 2 7 3" xfId="11957"/>
    <cellStyle name="40% - Accent5 4 2 8" xfId="5172"/>
    <cellStyle name="40% - Accent5 4 2 8 2" xfId="9078"/>
    <cellStyle name="40% - Accent5 4 2 8 2 2" xfId="15447"/>
    <cellStyle name="40% - Accent5 4 2 8 3" xfId="12395"/>
    <cellStyle name="40% - Accent5 4 2 9" xfId="5648"/>
    <cellStyle name="40% - Accent5 4 2 9 2" xfId="9079"/>
    <cellStyle name="40% - Accent5 4 2 9 2 2" xfId="15448"/>
    <cellStyle name="40% - Accent5 4 2 9 3" xfId="12604"/>
    <cellStyle name="40% - Accent5 4 3" xfId="1047"/>
    <cellStyle name="40% - Accent5 4 3 2" xfId="9080"/>
    <cellStyle name="40% - Accent5 4 3 2 2" xfId="15449"/>
    <cellStyle name="40% - Accent5 4 3 3" xfId="10753"/>
    <cellStyle name="40% - Accent5 4 4" xfId="2179"/>
    <cellStyle name="40% - Accent5 4 4 2" xfId="9081"/>
    <cellStyle name="40% - Accent5 4 4 2 2" xfId="15450"/>
    <cellStyle name="40% - Accent5 4 4 3" xfId="11273"/>
    <cellStyle name="40% - Accent5 4 5" xfId="2392"/>
    <cellStyle name="40% - Accent5 4 5 2" xfId="9082"/>
    <cellStyle name="40% - Accent5 4 5 2 2" xfId="15451"/>
    <cellStyle name="40% - Accent5 4 5 3" xfId="11321"/>
    <cellStyle name="40% - Accent5 4 6" xfId="2001"/>
    <cellStyle name="40% - Accent5 4 6 2" xfId="9083"/>
    <cellStyle name="40% - Accent5 4 6 2 2" xfId="15452"/>
    <cellStyle name="40% - Accent5 4 6 3" xfId="11159"/>
    <cellStyle name="40% - Accent5 4 7" xfId="2640"/>
    <cellStyle name="40% - Accent5 4 7 2" xfId="9084"/>
    <cellStyle name="40% - Accent5 4 7 2 2" xfId="15453"/>
    <cellStyle name="40% - Accent5 4 7 3" xfId="11446"/>
    <cellStyle name="40% - Accent5 4 8" xfId="3840"/>
    <cellStyle name="40% - Accent5 4 8 2" xfId="9085"/>
    <cellStyle name="40% - Accent5 4 8 2 2" xfId="15454"/>
    <cellStyle name="40% - Accent5 4 8 3" xfId="11901"/>
    <cellStyle name="40% - Accent5 4 9" xfId="4373"/>
    <cellStyle name="40% - Accent5 4 9 2" xfId="9086"/>
    <cellStyle name="40% - Accent5 4 9 2 2" xfId="15455"/>
    <cellStyle name="40% - Accent5 4 9 3" xfId="12113"/>
    <cellStyle name="40% - Accent5 4_WAST 1112 040512 WG Submission" xfId="345"/>
    <cellStyle name="40% - Accent5 5" xfId="346"/>
    <cellStyle name="40% - Accent5 5 10" xfId="5054"/>
    <cellStyle name="40% - Accent5 5 10 2" xfId="9087"/>
    <cellStyle name="40% - Accent5 5 10 2 2" xfId="15456"/>
    <cellStyle name="40% - Accent5 5 10 3" xfId="12288"/>
    <cellStyle name="40% - Accent5 5 11" xfId="4106"/>
    <cellStyle name="40% - Accent5 5 11 2" xfId="9088"/>
    <cellStyle name="40% - Accent5 5 11 2 2" xfId="15457"/>
    <cellStyle name="40% - Accent5 5 11 3" xfId="12005"/>
    <cellStyle name="40% - Accent5 5 12" xfId="4899"/>
    <cellStyle name="40% - Accent5 5 12 2" xfId="9089"/>
    <cellStyle name="40% - Accent5 5 12 2 2" xfId="15458"/>
    <cellStyle name="40% - Accent5 5 12 3" xfId="12244"/>
    <cellStyle name="40% - Accent5 5 13" xfId="6459"/>
    <cellStyle name="40% - Accent5 5 13 2" xfId="9090"/>
    <cellStyle name="40% - Accent5 5 13 2 2" xfId="15459"/>
    <cellStyle name="40% - Accent5 5 13 3" xfId="13112"/>
    <cellStyle name="40% - Accent5 5 14" xfId="9969"/>
    <cellStyle name="40% - Accent5 5 14 2" xfId="16116"/>
    <cellStyle name="40% - Accent5 5 15" xfId="10091"/>
    <cellStyle name="40% - Accent5 5 2" xfId="347"/>
    <cellStyle name="40% - Accent5 5 2 10" xfId="6003"/>
    <cellStyle name="40% - Accent5 5 2 10 2" xfId="9092"/>
    <cellStyle name="40% - Accent5 5 2 10 2 2" xfId="15461"/>
    <cellStyle name="40% - Accent5 5 2 10 3" xfId="12803"/>
    <cellStyle name="40% - Accent5 5 2 11" xfId="6289"/>
    <cellStyle name="40% - Accent5 5 2 11 2" xfId="9093"/>
    <cellStyle name="40% - Accent5 5 2 11 2 2" xfId="15462"/>
    <cellStyle name="40% - Accent5 5 2 11 3" xfId="12990"/>
    <cellStyle name="40% - Accent5 5 2 12" xfId="6897"/>
    <cellStyle name="40% - Accent5 5 2 12 2" xfId="9094"/>
    <cellStyle name="40% - Accent5 5 2 12 2 2" xfId="15463"/>
    <cellStyle name="40% - Accent5 5 2 12 3" xfId="13296"/>
    <cellStyle name="40% - Accent5 5 2 13" xfId="9091"/>
    <cellStyle name="40% - Accent5 5 2 13 2" xfId="15460"/>
    <cellStyle name="40% - Accent5 5 2 14" xfId="10344"/>
    <cellStyle name="40% - Accent5 5 2 2" xfId="1876"/>
    <cellStyle name="40% - Accent5 5 2 2 2" xfId="9095"/>
    <cellStyle name="40% - Accent5 5 2 2 2 2" xfId="11109"/>
    <cellStyle name="40% - Accent5 5 2 2 3" xfId="10345"/>
    <cellStyle name="40% - Accent5 5 2 3" xfId="2989"/>
    <cellStyle name="40% - Accent5 5 2 3 2" xfId="9096"/>
    <cellStyle name="40% - Accent5 5 2 3 2 2" xfId="15464"/>
    <cellStyle name="40% - Accent5 5 2 3 3" xfId="11550"/>
    <cellStyle name="40% - Accent5 5 2 4" xfId="3351"/>
    <cellStyle name="40% - Accent5 5 2 4 2" xfId="9097"/>
    <cellStyle name="40% - Accent5 5 2 4 2 2" xfId="15465"/>
    <cellStyle name="40% - Accent5 5 2 4 3" xfId="11648"/>
    <cellStyle name="40% - Accent5 5 2 5" xfId="3597"/>
    <cellStyle name="40% - Accent5 5 2 5 2" xfId="9098"/>
    <cellStyle name="40% - Accent5 5 2 5 2 2" xfId="15466"/>
    <cellStyle name="40% - Accent5 5 2 5 3" xfId="11744"/>
    <cellStyle name="40% - Accent5 5 2 6" xfId="3717"/>
    <cellStyle name="40% - Accent5 5 2 6 2" xfId="9099"/>
    <cellStyle name="40% - Accent5 5 2 6 2 2" xfId="15467"/>
    <cellStyle name="40% - Accent5 5 2 6 3" xfId="11789"/>
    <cellStyle name="40% - Accent5 5 2 7" xfId="3978"/>
    <cellStyle name="40% - Accent5 5 2 7 2" xfId="9100"/>
    <cellStyle name="40% - Accent5 5 2 7 2 2" xfId="15468"/>
    <cellStyle name="40% - Accent5 5 2 7 3" xfId="11958"/>
    <cellStyle name="40% - Accent5 5 2 8" xfId="5173"/>
    <cellStyle name="40% - Accent5 5 2 8 2" xfId="9101"/>
    <cellStyle name="40% - Accent5 5 2 8 2 2" xfId="15469"/>
    <cellStyle name="40% - Accent5 5 2 8 3" xfId="12396"/>
    <cellStyle name="40% - Accent5 5 2 9" xfId="5649"/>
    <cellStyle name="40% - Accent5 5 2 9 2" xfId="9102"/>
    <cellStyle name="40% - Accent5 5 2 9 2 2" xfId="15470"/>
    <cellStyle name="40% - Accent5 5 2 9 3" xfId="12605"/>
    <cellStyle name="40% - Accent5 5 3" xfId="1048"/>
    <cellStyle name="40% - Accent5 5 3 2" xfId="9103"/>
    <cellStyle name="40% - Accent5 5 3 2 2" xfId="15471"/>
    <cellStyle name="40% - Accent5 5 3 3" xfId="10754"/>
    <cellStyle name="40% - Accent5 5 4" xfId="2180"/>
    <cellStyle name="40% - Accent5 5 4 2" xfId="9104"/>
    <cellStyle name="40% - Accent5 5 4 2 2" xfId="15472"/>
    <cellStyle name="40% - Accent5 5 4 3" xfId="11274"/>
    <cellStyle name="40% - Accent5 5 5" xfId="2391"/>
    <cellStyle name="40% - Accent5 5 5 2" xfId="9105"/>
    <cellStyle name="40% - Accent5 5 5 2 2" xfId="15473"/>
    <cellStyle name="40% - Accent5 5 5 3" xfId="11320"/>
    <cellStyle name="40% - Accent5 5 6" xfId="2002"/>
    <cellStyle name="40% - Accent5 5 6 2" xfId="9106"/>
    <cellStyle name="40% - Accent5 5 6 2 2" xfId="15474"/>
    <cellStyle name="40% - Accent5 5 6 3" xfId="11160"/>
    <cellStyle name="40% - Accent5 5 7" xfId="2639"/>
    <cellStyle name="40% - Accent5 5 7 2" xfId="9107"/>
    <cellStyle name="40% - Accent5 5 7 2 2" xfId="15475"/>
    <cellStyle name="40% - Accent5 5 7 3" xfId="11445"/>
    <cellStyle name="40% - Accent5 5 8" xfId="3841"/>
    <cellStyle name="40% - Accent5 5 8 2" xfId="9108"/>
    <cellStyle name="40% - Accent5 5 8 2 2" xfId="15476"/>
    <cellStyle name="40% - Accent5 5 8 3" xfId="11902"/>
    <cellStyle name="40% - Accent5 5 9" xfId="4374"/>
    <cellStyle name="40% - Accent5 5 9 2" xfId="9109"/>
    <cellStyle name="40% - Accent5 5 9 2 2" xfId="15477"/>
    <cellStyle name="40% - Accent5 5 9 3" xfId="12114"/>
    <cellStyle name="40% - Accent5 5_WAST 1112 040512 WG Submission" xfId="348"/>
    <cellStyle name="40% - Accent5 6" xfId="349"/>
    <cellStyle name="40% - Accent5 6 10" xfId="5053"/>
    <cellStyle name="40% - Accent5 6 10 2" xfId="9110"/>
    <cellStyle name="40% - Accent5 6 10 2 2" xfId="15478"/>
    <cellStyle name="40% - Accent5 6 10 3" xfId="12287"/>
    <cellStyle name="40% - Accent5 6 11" xfId="4107"/>
    <cellStyle name="40% - Accent5 6 11 2" xfId="9111"/>
    <cellStyle name="40% - Accent5 6 11 2 2" xfId="15479"/>
    <cellStyle name="40% - Accent5 6 11 3" xfId="12006"/>
    <cellStyle name="40% - Accent5 6 12" xfId="4898"/>
    <cellStyle name="40% - Accent5 6 12 2" xfId="9112"/>
    <cellStyle name="40% - Accent5 6 12 2 2" xfId="15480"/>
    <cellStyle name="40% - Accent5 6 12 3" xfId="12243"/>
    <cellStyle name="40% - Accent5 6 13" xfId="6460"/>
    <cellStyle name="40% - Accent5 6 13 2" xfId="9113"/>
    <cellStyle name="40% - Accent5 6 13 2 2" xfId="15481"/>
    <cellStyle name="40% - Accent5 6 13 3" xfId="13113"/>
    <cellStyle name="40% - Accent5 6 14" xfId="9970"/>
    <cellStyle name="40% - Accent5 6 14 2" xfId="16117"/>
    <cellStyle name="40% - Accent5 6 15" xfId="10092"/>
    <cellStyle name="40% - Accent5 6 2" xfId="350"/>
    <cellStyle name="40% - Accent5 6 2 10" xfId="6004"/>
    <cellStyle name="40% - Accent5 6 2 10 2" xfId="9115"/>
    <cellStyle name="40% - Accent5 6 2 10 2 2" xfId="15483"/>
    <cellStyle name="40% - Accent5 6 2 10 3" xfId="12804"/>
    <cellStyle name="40% - Accent5 6 2 11" xfId="6290"/>
    <cellStyle name="40% - Accent5 6 2 11 2" xfId="9116"/>
    <cellStyle name="40% - Accent5 6 2 11 2 2" xfId="15484"/>
    <cellStyle name="40% - Accent5 6 2 11 3" xfId="12991"/>
    <cellStyle name="40% - Accent5 6 2 12" xfId="6898"/>
    <cellStyle name="40% - Accent5 6 2 12 2" xfId="9117"/>
    <cellStyle name="40% - Accent5 6 2 12 2 2" xfId="15485"/>
    <cellStyle name="40% - Accent5 6 2 12 3" xfId="13297"/>
    <cellStyle name="40% - Accent5 6 2 13" xfId="9114"/>
    <cellStyle name="40% - Accent5 6 2 13 2" xfId="15482"/>
    <cellStyle name="40% - Accent5 6 2 14" xfId="10346"/>
    <cellStyle name="40% - Accent5 6 2 2" xfId="1877"/>
    <cellStyle name="40% - Accent5 6 2 2 2" xfId="9118"/>
    <cellStyle name="40% - Accent5 6 2 2 2 2" xfId="11110"/>
    <cellStyle name="40% - Accent5 6 2 2 3" xfId="10347"/>
    <cellStyle name="40% - Accent5 6 2 3" xfId="2990"/>
    <cellStyle name="40% - Accent5 6 2 3 2" xfId="9119"/>
    <cellStyle name="40% - Accent5 6 2 3 2 2" xfId="15486"/>
    <cellStyle name="40% - Accent5 6 2 3 3" xfId="11551"/>
    <cellStyle name="40% - Accent5 6 2 4" xfId="3352"/>
    <cellStyle name="40% - Accent5 6 2 4 2" xfId="9120"/>
    <cellStyle name="40% - Accent5 6 2 4 2 2" xfId="15487"/>
    <cellStyle name="40% - Accent5 6 2 4 3" xfId="11649"/>
    <cellStyle name="40% - Accent5 6 2 5" xfId="3598"/>
    <cellStyle name="40% - Accent5 6 2 5 2" xfId="9121"/>
    <cellStyle name="40% - Accent5 6 2 5 2 2" xfId="15488"/>
    <cellStyle name="40% - Accent5 6 2 5 3" xfId="11745"/>
    <cellStyle name="40% - Accent5 6 2 6" xfId="3718"/>
    <cellStyle name="40% - Accent5 6 2 6 2" xfId="9122"/>
    <cellStyle name="40% - Accent5 6 2 6 2 2" xfId="15489"/>
    <cellStyle name="40% - Accent5 6 2 6 3" xfId="11790"/>
    <cellStyle name="40% - Accent5 6 2 7" xfId="3979"/>
    <cellStyle name="40% - Accent5 6 2 7 2" xfId="9123"/>
    <cellStyle name="40% - Accent5 6 2 7 2 2" xfId="15490"/>
    <cellStyle name="40% - Accent5 6 2 7 3" xfId="11959"/>
    <cellStyle name="40% - Accent5 6 2 8" xfId="5174"/>
    <cellStyle name="40% - Accent5 6 2 8 2" xfId="9124"/>
    <cellStyle name="40% - Accent5 6 2 8 2 2" xfId="15491"/>
    <cellStyle name="40% - Accent5 6 2 8 3" xfId="12397"/>
    <cellStyle name="40% - Accent5 6 2 9" xfId="5650"/>
    <cellStyle name="40% - Accent5 6 2 9 2" xfId="9125"/>
    <cellStyle name="40% - Accent5 6 2 9 2 2" xfId="15492"/>
    <cellStyle name="40% - Accent5 6 2 9 3" xfId="12606"/>
    <cellStyle name="40% - Accent5 6 3" xfId="1049"/>
    <cellStyle name="40% - Accent5 6 3 2" xfId="9126"/>
    <cellStyle name="40% - Accent5 6 3 2 2" xfId="15493"/>
    <cellStyle name="40% - Accent5 6 3 3" xfId="10755"/>
    <cellStyle name="40% - Accent5 6 4" xfId="2181"/>
    <cellStyle name="40% - Accent5 6 4 2" xfId="9127"/>
    <cellStyle name="40% - Accent5 6 4 2 2" xfId="15494"/>
    <cellStyle name="40% - Accent5 6 4 3" xfId="11275"/>
    <cellStyle name="40% - Accent5 6 5" xfId="2390"/>
    <cellStyle name="40% - Accent5 6 5 2" xfId="9128"/>
    <cellStyle name="40% - Accent5 6 5 2 2" xfId="15495"/>
    <cellStyle name="40% - Accent5 6 5 3" xfId="11319"/>
    <cellStyle name="40% - Accent5 6 6" xfId="2003"/>
    <cellStyle name="40% - Accent5 6 6 2" xfId="9129"/>
    <cellStyle name="40% - Accent5 6 6 2 2" xfId="15496"/>
    <cellStyle name="40% - Accent5 6 6 3" xfId="11161"/>
    <cellStyle name="40% - Accent5 6 7" xfId="2638"/>
    <cellStyle name="40% - Accent5 6 7 2" xfId="9130"/>
    <cellStyle name="40% - Accent5 6 7 2 2" xfId="15497"/>
    <cellStyle name="40% - Accent5 6 7 3" xfId="11444"/>
    <cellStyle name="40% - Accent5 6 8" xfId="3842"/>
    <cellStyle name="40% - Accent5 6 8 2" xfId="9131"/>
    <cellStyle name="40% - Accent5 6 8 2 2" xfId="15498"/>
    <cellStyle name="40% - Accent5 6 8 3" xfId="11903"/>
    <cellStyle name="40% - Accent5 6 9" xfId="4375"/>
    <cellStyle name="40% - Accent5 6 9 2" xfId="9132"/>
    <cellStyle name="40% - Accent5 6 9 2 2" xfId="15499"/>
    <cellStyle name="40% - Accent5 6 9 3" xfId="12115"/>
    <cellStyle name="40% - Accent5 6_WAST 1112 040512 WG Submission" xfId="351"/>
    <cellStyle name="40% - Accent5 7" xfId="352"/>
    <cellStyle name="40% - Accent5 7 10" xfId="4571"/>
    <cellStyle name="40% - Accent5 7 10 2" xfId="9134"/>
    <cellStyle name="40% - Accent5 7 10 2 2" xfId="15501"/>
    <cellStyle name="40% - Accent5 7 10 3" xfId="12137"/>
    <cellStyle name="40% - Accent5 7 11" xfId="5532"/>
    <cellStyle name="40% - Accent5 7 11 2" xfId="9135"/>
    <cellStyle name="40% - Accent5 7 11 2 2" xfId="15502"/>
    <cellStyle name="40% - Accent5 7 11 3" xfId="12497"/>
    <cellStyle name="40% - Accent5 7 12" xfId="5892"/>
    <cellStyle name="40% - Accent5 7 12 2" xfId="9136"/>
    <cellStyle name="40% - Accent5 7 12 2 2" xfId="15503"/>
    <cellStyle name="40% - Accent5 7 12 3" xfId="12696"/>
    <cellStyle name="40% - Accent5 7 13" xfId="6461"/>
    <cellStyle name="40% - Accent5 7 13 2" xfId="9137"/>
    <cellStyle name="40% - Accent5 7 13 2 2" xfId="15504"/>
    <cellStyle name="40% - Accent5 7 13 3" xfId="13114"/>
    <cellStyle name="40% - Accent5 7 14" xfId="9133"/>
    <cellStyle name="40% - Accent5 7 14 2" xfId="15500"/>
    <cellStyle name="40% - Accent5 7 15" xfId="9971"/>
    <cellStyle name="40% - Accent5 7 15 2" xfId="16118"/>
    <cellStyle name="40% - Accent5 7 16" xfId="10093"/>
    <cellStyle name="40% - Accent5 7 2" xfId="353"/>
    <cellStyle name="40% - Accent5 7 2 10" xfId="6005"/>
    <cellStyle name="40% - Accent5 7 2 10 2" xfId="9139"/>
    <cellStyle name="40% - Accent5 7 2 10 2 2" xfId="15506"/>
    <cellStyle name="40% - Accent5 7 2 10 3" xfId="12805"/>
    <cellStyle name="40% - Accent5 7 2 11" xfId="6291"/>
    <cellStyle name="40% - Accent5 7 2 11 2" xfId="9140"/>
    <cellStyle name="40% - Accent5 7 2 11 2 2" xfId="15507"/>
    <cellStyle name="40% - Accent5 7 2 11 3" xfId="12992"/>
    <cellStyle name="40% - Accent5 7 2 12" xfId="6899"/>
    <cellStyle name="40% - Accent5 7 2 12 2" xfId="9141"/>
    <cellStyle name="40% - Accent5 7 2 12 2 2" xfId="15508"/>
    <cellStyle name="40% - Accent5 7 2 12 3" xfId="13298"/>
    <cellStyle name="40% - Accent5 7 2 13" xfId="9138"/>
    <cellStyle name="40% - Accent5 7 2 13 2" xfId="15505"/>
    <cellStyle name="40% - Accent5 7 2 14" xfId="10348"/>
    <cellStyle name="40% - Accent5 7 2 2" xfId="1878"/>
    <cellStyle name="40% - Accent5 7 2 2 2" xfId="9142"/>
    <cellStyle name="40% - Accent5 7 2 2 2 2" xfId="15509"/>
    <cellStyle name="40% - Accent5 7 2 2 3" xfId="11111"/>
    <cellStyle name="40% - Accent5 7 2 3" xfId="2991"/>
    <cellStyle name="40% - Accent5 7 2 3 2" xfId="9143"/>
    <cellStyle name="40% - Accent5 7 2 3 2 2" xfId="15510"/>
    <cellStyle name="40% - Accent5 7 2 3 3" xfId="11552"/>
    <cellStyle name="40% - Accent5 7 2 4" xfId="3353"/>
    <cellStyle name="40% - Accent5 7 2 4 2" xfId="9144"/>
    <cellStyle name="40% - Accent5 7 2 4 2 2" xfId="15511"/>
    <cellStyle name="40% - Accent5 7 2 4 3" xfId="11650"/>
    <cellStyle name="40% - Accent5 7 2 5" xfId="3599"/>
    <cellStyle name="40% - Accent5 7 2 5 2" xfId="9145"/>
    <cellStyle name="40% - Accent5 7 2 5 2 2" xfId="15512"/>
    <cellStyle name="40% - Accent5 7 2 5 3" xfId="11746"/>
    <cellStyle name="40% - Accent5 7 2 6" xfId="3719"/>
    <cellStyle name="40% - Accent5 7 2 6 2" xfId="9146"/>
    <cellStyle name="40% - Accent5 7 2 6 2 2" xfId="15513"/>
    <cellStyle name="40% - Accent5 7 2 6 3" xfId="11791"/>
    <cellStyle name="40% - Accent5 7 2 7" xfId="3980"/>
    <cellStyle name="40% - Accent5 7 2 7 2" xfId="9147"/>
    <cellStyle name="40% - Accent5 7 2 7 2 2" xfId="15514"/>
    <cellStyle name="40% - Accent5 7 2 7 3" xfId="11960"/>
    <cellStyle name="40% - Accent5 7 2 8" xfId="5175"/>
    <cellStyle name="40% - Accent5 7 2 8 2" xfId="9148"/>
    <cellStyle name="40% - Accent5 7 2 8 2 2" xfId="15515"/>
    <cellStyle name="40% - Accent5 7 2 8 3" xfId="12398"/>
    <cellStyle name="40% - Accent5 7 2 9" xfId="5651"/>
    <cellStyle name="40% - Accent5 7 2 9 2" xfId="9149"/>
    <cellStyle name="40% - Accent5 7 2 9 2 2" xfId="15516"/>
    <cellStyle name="40% - Accent5 7 2 9 3" xfId="12607"/>
    <cellStyle name="40% - Accent5 7 3" xfId="1050"/>
    <cellStyle name="40% - Accent5 7 3 2" xfId="9150"/>
    <cellStyle name="40% - Accent5 7 3 2 2" xfId="15517"/>
    <cellStyle name="40% - Accent5 7 3 3" xfId="10756"/>
    <cellStyle name="40% - Accent5 7 4" xfId="2182"/>
    <cellStyle name="40% - Accent5 7 4 2" xfId="9151"/>
    <cellStyle name="40% - Accent5 7 4 2 2" xfId="15518"/>
    <cellStyle name="40% - Accent5 7 4 3" xfId="11276"/>
    <cellStyle name="40% - Accent5 7 5" xfId="2389"/>
    <cellStyle name="40% - Accent5 7 5 2" xfId="9152"/>
    <cellStyle name="40% - Accent5 7 5 2 2" xfId="15519"/>
    <cellStyle name="40% - Accent5 7 5 3" xfId="11318"/>
    <cellStyle name="40% - Accent5 7 6" xfId="2004"/>
    <cellStyle name="40% - Accent5 7 6 2" xfId="9153"/>
    <cellStyle name="40% - Accent5 7 6 2 2" xfId="15520"/>
    <cellStyle name="40% - Accent5 7 6 3" xfId="11162"/>
    <cellStyle name="40% - Accent5 7 7" xfId="2637"/>
    <cellStyle name="40% - Accent5 7 7 2" xfId="9154"/>
    <cellStyle name="40% - Accent5 7 7 2 2" xfId="15521"/>
    <cellStyle name="40% - Accent5 7 7 3" xfId="11443"/>
    <cellStyle name="40% - Accent5 7 8" xfId="3843"/>
    <cellStyle name="40% - Accent5 7 8 2" xfId="9155"/>
    <cellStyle name="40% - Accent5 7 8 2 2" xfId="15522"/>
    <cellStyle name="40% - Accent5 7 8 3" xfId="11904"/>
    <cellStyle name="40% - Accent5 7 9" xfId="4376"/>
    <cellStyle name="40% - Accent5 7 9 2" xfId="9156"/>
    <cellStyle name="40% - Accent5 7 9 2 2" xfId="15523"/>
    <cellStyle name="40% - Accent5 7 9 3" xfId="12116"/>
    <cellStyle name="40% - Accent5 7_WAST 1112 040512 WG Submission" xfId="354"/>
    <cellStyle name="40% - Accent5 8" xfId="355"/>
    <cellStyle name="40% - Accent5 8 10" xfId="4108"/>
    <cellStyle name="40% - Accent5 8 10 2" xfId="9158"/>
    <cellStyle name="40% - Accent5 8 10 2 2" xfId="15525"/>
    <cellStyle name="40% - Accent5 8 10 3" xfId="12007"/>
    <cellStyle name="40% - Accent5 8 11" xfId="4897"/>
    <cellStyle name="40% - Accent5 8 11 2" xfId="9159"/>
    <cellStyle name="40% - Accent5 8 11 2 2" xfId="15526"/>
    <cellStyle name="40% - Accent5 8 11 3" xfId="12242"/>
    <cellStyle name="40% - Accent5 8 12" xfId="6462"/>
    <cellStyle name="40% - Accent5 8 12 2" xfId="9160"/>
    <cellStyle name="40% - Accent5 8 12 2 2" xfId="15527"/>
    <cellStyle name="40% - Accent5 8 12 3" xfId="13115"/>
    <cellStyle name="40% - Accent5 8 13" xfId="9157"/>
    <cellStyle name="40% - Accent5 8 13 2" xfId="15524"/>
    <cellStyle name="40% - Accent5 8 14" xfId="9972"/>
    <cellStyle name="40% - Accent5 8 14 2" xfId="16119"/>
    <cellStyle name="40% - Accent5 8 15" xfId="10094"/>
    <cellStyle name="40% - Accent5 8 2" xfId="1051"/>
    <cellStyle name="40% - Accent5 8 2 2" xfId="3981"/>
    <cellStyle name="40% - Accent5 8 2 2 2" xfId="9162"/>
    <cellStyle name="40% - Accent5 8 2 2 2 2" xfId="15529"/>
    <cellStyle name="40% - Accent5 8 2 2 3" xfId="10757"/>
    <cellStyle name="40% - Accent5 8 2 3" xfId="5176"/>
    <cellStyle name="40% - Accent5 8 2 3 2" xfId="9163"/>
    <cellStyle name="40% - Accent5 8 2 3 2 2" xfId="15530"/>
    <cellStyle name="40% - Accent5 8 2 3 3" xfId="12399"/>
    <cellStyle name="40% - Accent5 8 2 4" xfId="5652"/>
    <cellStyle name="40% - Accent5 8 2 4 2" xfId="9164"/>
    <cellStyle name="40% - Accent5 8 2 4 2 2" xfId="15531"/>
    <cellStyle name="40% - Accent5 8 2 4 3" xfId="12608"/>
    <cellStyle name="40% - Accent5 8 2 5" xfId="6006"/>
    <cellStyle name="40% - Accent5 8 2 5 2" xfId="9165"/>
    <cellStyle name="40% - Accent5 8 2 5 2 2" xfId="15532"/>
    <cellStyle name="40% - Accent5 8 2 5 3" xfId="12806"/>
    <cellStyle name="40% - Accent5 8 2 6" xfId="6292"/>
    <cellStyle name="40% - Accent5 8 2 6 2" xfId="9166"/>
    <cellStyle name="40% - Accent5 8 2 6 2 2" xfId="15533"/>
    <cellStyle name="40% - Accent5 8 2 6 3" xfId="12993"/>
    <cellStyle name="40% - Accent5 8 2 7" xfId="6900"/>
    <cellStyle name="40% - Accent5 8 2 7 2" xfId="9167"/>
    <cellStyle name="40% - Accent5 8 2 7 2 2" xfId="15534"/>
    <cellStyle name="40% - Accent5 8 2 7 3" xfId="13299"/>
    <cellStyle name="40% - Accent5 8 2 8" xfId="9161"/>
    <cellStyle name="40% - Accent5 8 2 8 2" xfId="15528"/>
    <cellStyle name="40% - Accent5 8 2 9" xfId="10349"/>
    <cellStyle name="40% - Accent5 8 3" xfId="2183"/>
    <cellStyle name="40% - Accent5 8 3 2" xfId="9168"/>
    <cellStyle name="40% - Accent5 8 3 2 2" xfId="15535"/>
    <cellStyle name="40% - Accent5 8 3 3" xfId="11277"/>
    <cellStyle name="40% - Accent5 8 4" xfId="2388"/>
    <cellStyle name="40% - Accent5 8 4 2" xfId="9169"/>
    <cellStyle name="40% - Accent5 8 4 2 2" xfId="15536"/>
    <cellStyle name="40% - Accent5 8 4 3" xfId="11317"/>
    <cellStyle name="40% - Accent5 8 5" xfId="2005"/>
    <cellStyle name="40% - Accent5 8 5 2" xfId="9170"/>
    <cellStyle name="40% - Accent5 8 5 2 2" xfId="15537"/>
    <cellStyle name="40% - Accent5 8 5 3" xfId="11163"/>
    <cellStyle name="40% - Accent5 8 6" xfId="2636"/>
    <cellStyle name="40% - Accent5 8 6 2" xfId="9171"/>
    <cellStyle name="40% - Accent5 8 6 2 2" xfId="15538"/>
    <cellStyle name="40% - Accent5 8 6 3" xfId="11442"/>
    <cellStyle name="40% - Accent5 8 7" xfId="3844"/>
    <cellStyle name="40% - Accent5 8 7 2" xfId="9172"/>
    <cellStyle name="40% - Accent5 8 7 2 2" xfId="15539"/>
    <cellStyle name="40% - Accent5 8 7 3" xfId="11905"/>
    <cellStyle name="40% - Accent5 8 8" xfId="4377"/>
    <cellStyle name="40% - Accent5 8 8 2" xfId="9173"/>
    <cellStyle name="40% - Accent5 8 8 2 2" xfId="15540"/>
    <cellStyle name="40% - Accent5 8 8 3" xfId="12117"/>
    <cellStyle name="40% - Accent5 8 9" xfId="4025"/>
    <cellStyle name="40% - Accent5 8 9 2" xfId="9174"/>
    <cellStyle name="40% - Accent5 8 9 2 2" xfId="15541"/>
    <cellStyle name="40% - Accent5 8 9 3" xfId="11972"/>
    <cellStyle name="40% - Accent5 9" xfId="356"/>
    <cellStyle name="40% - Accent5 9 10" xfId="4997"/>
    <cellStyle name="40% - Accent5 9 10 2" xfId="9176"/>
    <cellStyle name="40% - Accent5 9 10 2 2" xfId="15543"/>
    <cellStyle name="40% - Accent5 9 10 3" xfId="12279"/>
    <cellStyle name="40% - Accent5 9 11" xfId="5478"/>
    <cellStyle name="40% - Accent5 9 11 2" xfId="9177"/>
    <cellStyle name="40% - Accent5 9 11 2 2" xfId="15544"/>
    <cellStyle name="40% - Accent5 9 11 3" xfId="12487"/>
    <cellStyle name="40% - Accent5 9 12" xfId="6463"/>
    <cellStyle name="40% - Accent5 9 12 2" xfId="9178"/>
    <cellStyle name="40% - Accent5 9 12 2 2" xfId="15545"/>
    <cellStyle name="40% - Accent5 9 12 3" xfId="13116"/>
    <cellStyle name="40% - Accent5 9 13" xfId="9175"/>
    <cellStyle name="40% - Accent5 9 13 2" xfId="15542"/>
    <cellStyle name="40% - Accent5 9 14" xfId="9973"/>
    <cellStyle name="40% - Accent5 9 14 2" xfId="16120"/>
    <cellStyle name="40% - Accent5 9 15" xfId="10095"/>
    <cellStyle name="40% - Accent5 9 2" xfId="1052"/>
    <cellStyle name="40% - Accent5 9 2 2" xfId="3982"/>
    <cellStyle name="40% - Accent5 9 2 2 2" xfId="9180"/>
    <cellStyle name="40% - Accent5 9 2 2 2 2" xfId="15547"/>
    <cellStyle name="40% - Accent5 9 2 2 3" xfId="10758"/>
    <cellStyle name="40% - Accent5 9 2 3" xfId="5177"/>
    <cellStyle name="40% - Accent5 9 2 3 2" xfId="9181"/>
    <cellStyle name="40% - Accent5 9 2 3 2 2" xfId="15548"/>
    <cellStyle name="40% - Accent5 9 2 3 3" xfId="12400"/>
    <cellStyle name="40% - Accent5 9 2 4" xfId="5653"/>
    <cellStyle name="40% - Accent5 9 2 4 2" xfId="9182"/>
    <cellStyle name="40% - Accent5 9 2 4 2 2" xfId="15549"/>
    <cellStyle name="40% - Accent5 9 2 4 3" xfId="12609"/>
    <cellStyle name="40% - Accent5 9 2 5" xfId="6007"/>
    <cellStyle name="40% - Accent5 9 2 5 2" xfId="9183"/>
    <cellStyle name="40% - Accent5 9 2 5 2 2" xfId="15550"/>
    <cellStyle name="40% - Accent5 9 2 5 3" xfId="12807"/>
    <cellStyle name="40% - Accent5 9 2 6" xfId="6293"/>
    <cellStyle name="40% - Accent5 9 2 6 2" xfId="9184"/>
    <cellStyle name="40% - Accent5 9 2 6 2 2" xfId="15551"/>
    <cellStyle name="40% - Accent5 9 2 6 3" xfId="12994"/>
    <cellStyle name="40% - Accent5 9 2 7" xfId="6901"/>
    <cellStyle name="40% - Accent5 9 2 7 2" xfId="9185"/>
    <cellStyle name="40% - Accent5 9 2 7 2 2" xfId="15552"/>
    <cellStyle name="40% - Accent5 9 2 7 3" xfId="13300"/>
    <cellStyle name="40% - Accent5 9 2 8" xfId="9179"/>
    <cellStyle name="40% - Accent5 9 2 8 2" xfId="15546"/>
    <cellStyle name="40% - Accent5 9 2 9" xfId="10350"/>
    <cellStyle name="40% - Accent5 9 3" xfId="2184"/>
    <cellStyle name="40% - Accent5 9 3 2" xfId="9186"/>
    <cellStyle name="40% - Accent5 9 3 2 2" xfId="15553"/>
    <cellStyle name="40% - Accent5 9 3 3" xfId="11278"/>
    <cellStyle name="40% - Accent5 9 4" xfId="2387"/>
    <cellStyle name="40% - Accent5 9 4 2" xfId="9187"/>
    <cellStyle name="40% - Accent5 9 4 2 2" xfId="15554"/>
    <cellStyle name="40% - Accent5 9 4 3" xfId="11316"/>
    <cellStyle name="40% - Accent5 9 5" xfId="2006"/>
    <cellStyle name="40% - Accent5 9 5 2" xfId="9188"/>
    <cellStyle name="40% - Accent5 9 5 2 2" xfId="15555"/>
    <cellStyle name="40% - Accent5 9 5 3" xfId="11164"/>
    <cellStyle name="40% - Accent5 9 6" xfId="2635"/>
    <cellStyle name="40% - Accent5 9 6 2" xfId="9189"/>
    <cellStyle name="40% - Accent5 9 6 2 2" xfId="15556"/>
    <cellStyle name="40% - Accent5 9 6 3" xfId="11441"/>
    <cellStyle name="40% - Accent5 9 7" xfId="3845"/>
    <cellStyle name="40% - Accent5 9 7 2" xfId="9190"/>
    <cellStyle name="40% - Accent5 9 7 2 2" xfId="15557"/>
    <cellStyle name="40% - Accent5 9 7 3" xfId="11906"/>
    <cellStyle name="40% - Accent5 9 8" xfId="4378"/>
    <cellStyle name="40% - Accent5 9 8 2" xfId="9191"/>
    <cellStyle name="40% - Accent5 9 8 2 2" xfId="15558"/>
    <cellStyle name="40% - Accent5 9 8 3" xfId="12118"/>
    <cellStyle name="40% - Accent5 9 9" xfId="5049"/>
    <cellStyle name="40% - Accent5 9 9 2" xfId="9192"/>
    <cellStyle name="40% - Accent5 9 9 2 2" xfId="15559"/>
    <cellStyle name="40% - Accent5 9 9 3" xfId="12285"/>
    <cellStyle name="40% - Accent6 10" xfId="357"/>
    <cellStyle name="40% - Accent6 10 10" xfId="5009"/>
    <cellStyle name="40% - Accent6 10 10 2" xfId="9194"/>
    <cellStyle name="40% - Accent6 10 10 2 2" xfId="15561"/>
    <cellStyle name="40% - Accent6 10 10 3" xfId="12280"/>
    <cellStyle name="40% - Accent6 10 11" xfId="5489"/>
    <cellStyle name="40% - Accent6 10 11 2" xfId="9195"/>
    <cellStyle name="40% - Accent6 10 11 2 2" xfId="15562"/>
    <cellStyle name="40% - Accent6 10 11 3" xfId="12488"/>
    <cellStyle name="40% - Accent6 10 12" xfId="6465"/>
    <cellStyle name="40% - Accent6 10 12 2" xfId="9196"/>
    <cellStyle name="40% - Accent6 10 12 2 2" xfId="15563"/>
    <cellStyle name="40% - Accent6 10 12 3" xfId="13117"/>
    <cellStyle name="40% - Accent6 10 13" xfId="9193"/>
    <cellStyle name="40% - Accent6 10 13 2" xfId="15560"/>
    <cellStyle name="40% - Accent6 10 14" xfId="9974"/>
    <cellStyle name="40% - Accent6 10 14 2" xfId="16121"/>
    <cellStyle name="40% - Accent6 10 15" xfId="10096"/>
    <cellStyle name="40% - Accent6 10 2" xfId="1054"/>
    <cellStyle name="40% - Accent6 10 2 2" xfId="3983"/>
    <cellStyle name="40% - Accent6 10 2 2 2" xfId="9198"/>
    <cellStyle name="40% - Accent6 10 2 2 2 2" xfId="15565"/>
    <cellStyle name="40% - Accent6 10 2 2 3" xfId="10760"/>
    <cellStyle name="40% - Accent6 10 2 3" xfId="5178"/>
    <cellStyle name="40% - Accent6 10 2 3 2" xfId="9199"/>
    <cellStyle name="40% - Accent6 10 2 3 2 2" xfId="15566"/>
    <cellStyle name="40% - Accent6 10 2 3 3" xfId="12401"/>
    <cellStyle name="40% - Accent6 10 2 4" xfId="5654"/>
    <cellStyle name="40% - Accent6 10 2 4 2" xfId="9200"/>
    <cellStyle name="40% - Accent6 10 2 4 2 2" xfId="15567"/>
    <cellStyle name="40% - Accent6 10 2 4 3" xfId="12610"/>
    <cellStyle name="40% - Accent6 10 2 5" xfId="6008"/>
    <cellStyle name="40% - Accent6 10 2 5 2" xfId="9201"/>
    <cellStyle name="40% - Accent6 10 2 5 2 2" xfId="15568"/>
    <cellStyle name="40% - Accent6 10 2 5 3" xfId="12808"/>
    <cellStyle name="40% - Accent6 10 2 6" xfId="6294"/>
    <cellStyle name="40% - Accent6 10 2 6 2" xfId="9202"/>
    <cellStyle name="40% - Accent6 10 2 6 2 2" xfId="15569"/>
    <cellStyle name="40% - Accent6 10 2 6 3" xfId="12995"/>
    <cellStyle name="40% - Accent6 10 2 7" xfId="6902"/>
    <cellStyle name="40% - Accent6 10 2 7 2" xfId="9203"/>
    <cellStyle name="40% - Accent6 10 2 7 2 2" xfId="15570"/>
    <cellStyle name="40% - Accent6 10 2 7 3" xfId="13301"/>
    <cellStyle name="40% - Accent6 10 2 8" xfId="9197"/>
    <cellStyle name="40% - Accent6 10 2 8 2" xfId="15564"/>
    <cellStyle name="40% - Accent6 10 2 9" xfId="10351"/>
    <cellStyle name="40% - Accent6 10 3" xfId="2186"/>
    <cellStyle name="40% - Accent6 10 3 2" xfId="9204"/>
    <cellStyle name="40% - Accent6 10 3 2 2" xfId="15571"/>
    <cellStyle name="40% - Accent6 10 3 3" xfId="11279"/>
    <cellStyle name="40% - Accent6 10 4" xfId="2385"/>
    <cellStyle name="40% - Accent6 10 4 2" xfId="9205"/>
    <cellStyle name="40% - Accent6 10 4 2 2" xfId="15572"/>
    <cellStyle name="40% - Accent6 10 4 3" xfId="11315"/>
    <cellStyle name="40% - Accent6 10 5" xfId="2008"/>
    <cellStyle name="40% - Accent6 10 5 2" xfId="9206"/>
    <cellStyle name="40% - Accent6 10 5 2 2" xfId="15573"/>
    <cellStyle name="40% - Accent6 10 5 3" xfId="11165"/>
    <cellStyle name="40% - Accent6 10 6" xfId="2633"/>
    <cellStyle name="40% - Accent6 10 6 2" xfId="9207"/>
    <cellStyle name="40% - Accent6 10 6 2 2" xfId="15574"/>
    <cellStyle name="40% - Accent6 10 6 3" xfId="11440"/>
    <cellStyle name="40% - Accent6 10 7" xfId="3846"/>
    <cellStyle name="40% - Accent6 10 7 2" xfId="9208"/>
    <cellStyle name="40% - Accent6 10 7 2 2" xfId="15575"/>
    <cellStyle name="40% - Accent6 10 7 3" xfId="11907"/>
    <cellStyle name="40% - Accent6 10 8" xfId="4380"/>
    <cellStyle name="40% - Accent6 10 8 2" xfId="9209"/>
    <cellStyle name="40% - Accent6 10 8 2 2" xfId="15576"/>
    <cellStyle name="40% - Accent6 10 8 3" xfId="12119"/>
    <cellStyle name="40% - Accent6 10 9" xfId="5050"/>
    <cellStyle name="40% - Accent6 10 9 2" xfId="9210"/>
    <cellStyle name="40% - Accent6 10 9 2 2" xfId="15577"/>
    <cellStyle name="40% - Accent6 10 9 3" xfId="12286"/>
    <cellStyle name="40% - Accent6 11" xfId="358"/>
    <cellStyle name="40% - Accent6 11 10" xfId="5531"/>
    <cellStyle name="40% - Accent6 11 10 2" xfId="9212"/>
    <cellStyle name="40% - Accent6 11 10 2 2" xfId="15579"/>
    <cellStyle name="40% - Accent6 11 10 3" xfId="12496"/>
    <cellStyle name="40% - Accent6 11 11" xfId="5891"/>
    <cellStyle name="40% - Accent6 11 11 2" xfId="9213"/>
    <cellStyle name="40% - Accent6 11 11 2 2" xfId="15580"/>
    <cellStyle name="40% - Accent6 11 11 3" xfId="12695"/>
    <cellStyle name="40% - Accent6 11 12" xfId="6466"/>
    <cellStyle name="40% - Accent6 11 12 2" xfId="9214"/>
    <cellStyle name="40% - Accent6 11 12 2 2" xfId="15581"/>
    <cellStyle name="40% - Accent6 11 12 3" xfId="13118"/>
    <cellStyle name="40% - Accent6 11 13" xfId="9211"/>
    <cellStyle name="40% - Accent6 11 13 2" xfId="15578"/>
    <cellStyle name="40% - Accent6 11 14" xfId="9975"/>
    <cellStyle name="40% - Accent6 11 14 2" xfId="16122"/>
    <cellStyle name="40% - Accent6 11 15" xfId="10097"/>
    <cellStyle name="40% - Accent6 11 2" xfId="1055"/>
    <cellStyle name="40% - Accent6 11 2 2" xfId="3984"/>
    <cellStyle name="40% - Accent6 11 2 2 2" xfId="9216"/>
    <cellStyle name="40% - Accent6 11 2 2 2 2" xfId="15583"/>
    <cellStyle name="40% - Accent6 11 2 2 3" xfId="10761"/>
    <cellStyle name="40% - Accent6 11 2 3" xfId="5179"/>
    <cellStyle name="40% - Accent6 11 2 3 2" xfId="9217"/>
    <cellStyle name="40% - Accent6 11 2 3 2 2" xfId="15584"/>
    <cellStyle name="40% - Accent6 11 2 3 3" xfId="12402"/>
    <cellStyle name="40% - Accent6 11 2 4" xfId="5655"/>
    <cellStyle name="40% - Accent6 11 2 4 2" xfId="9218"/>
    <cellStyle name="40% - Accent6 11 2 4 2 2" xfId="15585"/>
    <cellStyle name="40% - Accent6 11 2 4 3" xfId="12611"/>
    <cellStyle name="40% - Accent6 11 2 5" xfId="6009"/>
    <cellStyle name="40% - Accent6 11 2 5 2" xfId="9219"/>
    <cellStyle name="40% - Accent6 11 2 5 2 2" xfId="15586"/>
    <cellStyle name="40% - Accent6 11 2 5 3" xfId="12809"/>
    <cellStyle name="40% - Accent6 11 2 6" xfId="6295"/>
    <cellStyle name="40% - Accent6 11 2 6 2" xfId="9220"/>
    <cellStyle name="40% - Accent6 11 2 6 2 2" xfId="15587"/>
    <cellStyle name="40% - Accent6 11 2 6 3" xfId="12996"/>
    <cellStyle name="40% - Accent6 11 2 7" xfId="6903"/>
    <cellStyle name="40% - Accent6 11 2 7 2" xfId="9221"/>
    <cellStyle name="40% - Accent6 11 2 7 2 2" xfId="15588"/>
    <cellStyle name="40% - Accent6 11 2 7 3" xfId="13302"/>
    <cellStyle name="40% - Accent6 11 2 8" xfId="9215"/>
    <cellStyle name="40% - Accent6 11 2 8 2" xfId="15582"/>
    <cellStyle name="40% - Accent6 11 2 9" xfId="10352"/>
    <cellStyle name="40% - Accent6 11 3" xfId="2187"/>
    <cellStyle name="40% - Accent6 11 3 2" xfId="9222"/>
    <cellStyle name="40% - Accent6 11 3 2 2" xfId="15589"/>
    <cellStyle name="40% - Accent6 11 3 3" xfId="11280"/>
    <cellStyle name="40% - Accent6 11 4" xfId="2876"/>
    <cellStyle name="40% - Accent6 11 4 2" xfId="9223"/>
    <cellStyle name="40% - Accent6 11 4 2 2" xfId="15590"/>
    <cellStyle name="40% - Accent6 11 4 3" xfId="11509"/>
    <cellStyle name="40% - Accent6 11 5" xfId="3244"/>
    <cellStyle name="40% - Accent6 11 5 2" xfId="9224"/>
    <cellStyle name="40% - Accent6 11 5 2 2" xfId="15591"/>
    <cellStyle name="40% - Accent6 11 5 3" xfId="11609"/>
    <cellStyle name="40% - Accent6 11 6" xfId="3509"/>
    <cellStyle name="40% - Accent6 11 6 2" xfId="9225"/>
    <cellStyle name="40% - Accent6 11 6 2 2" xfId="15592"/>
    <cellStyle name="40% - Accent6 11 6 3" xfId="11705"/>
    <cellStyle name="40% - Accent6 11 7" xfId="3847"/>
    <cellStyle name="40% - Accent6 11 7 2" xfId="9226"/>
    <cellStyle name="40% - Accent6 11 7 2 2" xfId="15593"/>
    <cellStyle name="40% - Accent6 11 7 3" xfId="11908"/>
    <cellStyle name="40% - Accent6 11 8" xfId="4381"/>
    <cellStyle name="40% - Accent6 11 8 2" xfId="9227"/>
    <cellStyle name="40% - Accent6 11 8 2 2" xfId="15594"/>
    <cellStyle name="40% - Accent6 11 8 3" xfId="12120"/>
    <cellStyle name="40% - Accent6 11 9" xfId="4570"/>
    <cellStyle name="40% - Accent6 11 9 2" xfId="9228"/>
    <cellStyle name="40% - Accent6 11 9 2 2" xfId="15595"/>
    <cellStyle name="40% - Accent6 11 9 3" xfId="12136"/>
    <cellStyle name="40% - Accent6 12" xfId="359"/>
    <cellStyle name="40% - Accent6 12 10" xfId="5530"/>
    <cellStyle name="40% - Accent6 12 10 2" xfId="9230"/>
    <cellStyle name="40% - Accent6 12 10 2 2" xfId="15597"/>
    <cellStyle name="40% - Accent6 12 10 3" xfId="12495"/>
    <cellStyle name="40% - Accent6 12 11" xfId="5890"/>
    <cellStyle name="40% - Accent6 12 11 2" xfId="9231"/>
    <cellStyle name="40% - Accent6 12 11 2 2" xfId="15598"/>
    <cellStyle name="40% - Accent6 12 11 3" xfId="12694"/>
    <cellStyle name="40% - Accent6 12 12" xfId="6467"/>
    <cellStyle name="40% - Accent6 12 12 2" xfId="9232"/>
    <cellStyle name="40% - Accent6 12 12 2 2" xfId="15599"/>
    <cellStyle name="40% - Accent6 12 12 3" xfId="13119"/>
    <cellStyle name="40% - Accent6 12 13" xfId="9229"/>
    <cellStyle name="40% - Accent6 12 13 2" xfId="15596"/>
    <cellStyle name="40% - Accent6 12 14" xfId="9976"/>
    <cellStyle name="40% - Accent6 12 14 2" xfId="16123"/>
    <cellStyle name="40% - Accent6 12 15" xfId="10098"/>
    <cellStyle name="40% - Accent6 12 2" xfId="1056"/>
    <cellStyle name="40% - Accent6 12 2 2" xfId="3985"/>
    <cellStyle name="40% - Accent6 12 2 2 2" xfId="9234"/>
    <cellStyle name="40% - Accent6 12 2 2 2 2" xfId="15601"/>
    <cellStyle name="40% - Accent6 12 2 2 3" xfId="10762"/>
    <cellStyle name="40% - Accent6 12 2 3" xfId="5180"/>
    <cellStyle name="40% - Accent6 12 2 3 2" xfId="9235"/>
    <cellStyle name="40% - Accent6 12 2 3 2 2" xfId="15602"/>
    <cellStyle name="40% - Accent6 12 2 3 3" xfId="12403"/>
    <cellStyle name="40% - Accent6 12 2 4" xfId="5656"/>
    <cellStyle name="40% - Accent6 12 2 4 2" xfId="9236"/>
    <cellStyle name="40% - Accent6 12 2 4 2 2" xfId="15603"/>
    <cellStyle name="40% - Accent6 12 2 4 3" xfId="12612"/>
    <cellStyle name="40% - Accent6 12 2 5" xfId="6010"/>
    <cellStyle name="40% - Accent6 12 2 5 2" xfId="9237"/>
    <cellStyle name="40% - Accent6 12 2 5 2 2" xfId="15604"/>
    <cellStyle name="40% - Accent6 12 2 5 3" xfId="12810"/>
    <cellStyle name="40% - Accent6 12 2 6" xfId="6296"/>
    <cellStyle name="40% - Accent6 12 2 6 2" xfId="9238"/>
    <cellStyle name="40% - Accent6 12 2 6 2 2" xfId="15605"/>
    <cellStyle name="40% - Accent6 12 2 6 3" xfId="12997"/>
    <cellStyle name="40% - Accent6 12 2 7" xfId="6904"/>
    <cellStyle name="40% - Accent6 12 2 7 2" xfId="9239"/>
    <cellStyle name="40% - Accent6 12 2 7 2 2" xfId="15606"/>
    <cellStyle name="40% - Accent6 12 2 7 3" xfId="13303"/>
    <cellStyle name="40% - Accent6 12 2 8" xfId="9233"/>
    <cellStyle name="40% - Accent6 12 2 8 2" xfId="15600"/>
    <cellStyle name="40% - Accent6 12 2 9" xfId="10353"/>
    <cellStyle name="40% - Accent6 12 3" xfId="2188"/>
    <cellStyle name="40% - Accent6 12 3 2" xfId="9240"/>
    <cellStyle name="40% - Accent6 12 3 2 2" xfId="15607"/>
    <cellStyle name="40% - Accent6 12 3 3" xfId="11281"/>
    <cellStyle name="40% - Accent6 12 4" xfId="2384"/>
    <cellStyle name="40% - Accent6 12 4 2" xfId="9241"/>
    <cellStyle name="40% - Accent6 12 4 2 2" xfId="15608"/>
    <cellStyle name="40% - Accent6 12 4 3" xfId="11314"/>
    <cellStyle name="40% - Accent6 12 5" xfId="2010"/>
    <cellStyle name="40% - Accent6 12 5 2" xfId="9242"/>
    <cellStyle name="40% - Accent6 12 5 2 2" xfId="15609"/>
    <cellStyle name="40% - Accent6 12 5 3" xfId="11166"/>
    <cellStyle name="40% - Accent6 12 6" xfId="3004"/>
    <cellStyle name="40% - Accent6 12 6 2" xfId="9243"/>
    <cellStyle name="40% - Accent6 12 6 2 2" xfId="15610"/>
    <cellStyle name="40% - Accent6 12 6 3" xfId="11557"/>
    <cellStyle name="40% - Accent6 12 7" xfId="3848"/>
    <cellStyle name="40% - Accent6 12 7 2" xfId="9244"/>
    <cellStyle name="40% - Accent6 12 7 2 2" xfId="15611"/>
    <cellStyle name="40% - Accent6 12 7 3" xfId="11909"/>
    <cellStyle name="40% - Accent6 12 8" xfId="4382"/>
    <cellStyle name="40% - Accent6 12 8 2" xfId="9245"/>
    <cellStyle name="40% - Accent6 12 8 2 2" xfId="15612"/>
    <cellStyle name="40% - Accent6 12 8 3" xfId="12121"/>
    <cellStyle name="40% - Accent6 12 9" xfId="4021"/>
    <cellStyle name="40% - Accent6 12 9 2" xfId="9246"/>
    <cellStyle name="40% - Accent6 12 9 2 2" xfId="15613"/>
    <cellStyle name="40% - Accent6 12 9 3" xfId="11971"/>
    <cellStyle name="40% - Accent6 13" xfId="360"/>
    <cellStyle name="40% - Accent6 13 10" xfId="4896"/>
    <cellStyle name="40% - Accent6 13 11" xfId="6464"/>
    <cellStyle name="40% - Accent6 13 12" xfId="9247"/>
    <cellStyle name="40% - Accent6 13 12 2" xfId="15614"/>
    <cellStyle name="40% - Accent6 13 2" xfId="1053"/>
    <cellStyle name="40% - Accent6 13 2 2" xfId="10759"/>
    <cellStyle name="40% - Accent6 13 2 3" xfId="10354"/>
    <cellStyle name="40% - Accent6 13 3" xfId="2185"/>
    <cellStyle name="40% - Accent6 13 4" xfId="2386"/>
    <cellStyle name="40% - Accent6 13 5" xfId="2007"/>
    <cellStyle name="40% - Accent6 13 6" xfId="2634"/>
    <cellStyle name="40% - Accent6 13 7" xfId="4379"/>
    <cellStyle name="40% - Accent6 13 8" xfId="5051"/>
    <cellStyle name="40% - Accent6 13 9" xfId="4109"/>
    <cellStyle name="40% - Accent6 14" xfId="361"/>
    <cellStyle name="40% - Accent6 14 2" xfId="9248"/>
    <cellStyle name="40% - Accent6 14 2 2" xfId="15615"/>
    <cellStyle name="40% - Accent6 14 3" xfId="10355"/>
    <cellStyle name="40% - Accent6 15" xfId="362"/>
    <cellStyle name="40% - Accent6 15 2" xfId="9249"/>
    <cellStyle name="40% - Accent6 15 2 2" xfId="15616"/>
    <cellStyle name="40% - Accent6 15 3" xfId="10356"/>
    <cellStyle name="40% - Accent6 2" xfId="363"/>
    <cellStyle name="40% - Accent6 2 10" xfId="3199"/>
    <cellStyle name="40% - Accent6 2 11" xfId="4383"/>
    <cellStyle name="40% - Accent6 2 12" xfId="4017"/>
    <cellStyle name="40% - Accent6 2 13" xfId="4110"/>
    <cellStyle name="40% - Accent6 2 14" xfId="4895"/>
    <cellStyle name="40% - Accent6 2 15" xfId="6468"/>
    <cellStyle name="40% - Accent6 2 16" xfId="9250"/>
    <cellStyle name="40% - Accent6 2 16 2" xfId="15617"/>
    <cellStyle name="40% - Accent6 2 2" xfId="364"/>
    <cellStyle name="40% - Accent6 2 2 10" xfId="5012"/>
    <cellStyle name="40% - Accent6 2 2 10 2" xfId="9252"/>
    <cellStyle name="40% - Accent6 2 2 10 2 2" xfId="15619"/>
    <cellStyle name="40% - Accent6 2 2 10 3" xfId="12282"/>
    <cellStyle name="40% - Accent6 2 2 11" xfId="5491"/>
    <cellStyle name="40% - Accent6 2 2 11 2" xfId="9253"/>
    <cellStyle name="40% - Accent6 2 2 11 2 2" xfId="15620"/>
    <cellStyle name="40% - Accent6 2 2 11 3" xfId="12489"/>
    <cellStyle name="40% - Accent6 2 2 12" xfId="6469"/>
    <cellStyle name="40% - Accent6 2 2 12 2" xfId="9254"/>
    <cellStyle name="40% - Accent6 2 2 12 2 2" xfId="15621"/>
    <cellStyle name="40% - Accent6 2 2 12 3" xfId="13120"/>
    <cellStyle name="40% - Accent6 2 2 13" xfId="9251"/>
    <cellStyle name="40% - Accent6 2 2 13 2" xfId="15618"/>
    <cellStyle name="40% - Accent6 2 2 14" xfId="9977"/>
    <cellStyle name="40% - Accent6 2 2 14 2" xfId="16124"/>
    <cellStyle name="40% - Accent6 2 2 15" xfId="10099"/>
    <cellStyle name="40% - Accent6 2 2 2" xfId="1058"/>
    <cellStyle name="40% - Accent6 2 2 2 2" xfId="3986"/>
    <cellStyle name="40% - Accent6 2 2 2 2 2" xfId="9256"/>
    <cellStyle name="40% - Accent6 2 2 2 2 2 2" xfId="15623"/>
    <cellStyle name="40% - Accent6 2 2 2 2 3" xfId="10763"/>
    <cellStyle name="40% - Accent6 2 2 2 3" xfId="5181"/>
    <cellStyle name="40% - Accent6 2 2 2 3 2" xfId="9257"/>
    <cellStyle name="40% - Accent6 2 2 2 3 2 2" xfId="15624"/>
    <cellStyle name="40% - Accent6 2 2 2 3 3" xfId="12404"/>
    <cellStyle name="40% - Accent6 2 2 2 4" xfId="5657"/>
    <cellStyle name="40% - Accent6 2 2 2 4 2" xfId="9258"/>
    <cellStyle name="40% - Accent6 2 2 2 4 2 2" xfId="15625"/>
    <cellStyle name="40% - Accent6 2 2 2 4 3" xfId="12613"/>
    <cellStyle name="40% - Accent6 2 2 2 5" xfId="6011"/>
    <cellStyle name="40% - Accent6 2 2 2 5 2" xfId="9259"/>
    <cellStyle name="40% - Accent6 2 2 2 5 2 2" xfId="15626"/>
    <cellStyle name="40% - Accent6 2 2 2 5 3" xfId="12811"/>
    <cellStyle name="40% - Accent6 2 2 2 6" xfId="6297"/>
    <cellStyle name="40% - Accent6 2 2 2 6 2" xfId="9260"/>
    <cellStyle name="40% - Accent6 2 2 2 6 2 2" xfId="15627"/>
    <cellStyle name="40% - Accent6 2 2 2 6 3" xfId="12998"/>
    <cellStyle name="40% - Accent6 2 2 2 7" xfId="6905"/>
    <cellStyle name="40% - Accent6 2 2 2 7 2" xfId="9261"/>
    <cellStyle name="40% - Accent6 2 2 2 7 2 2" xfId="15628"/>
    <cellStyle name="40% - Accent6 2 2 2 7 3" xfId="13304"/>
    <cellStyle name="40% - Accent6 2 2 2 8" xfId="9255"/>
    <cellStyle name="40% - Accent6 2 2 2 8 2" xfId="15622"/>
    <cellStyle name="40% - Accent6 2 2 2 9" xfId="10358"/>
    <cellStyle name="40% - Accent6 2 2 3" xfId="2190"/>
    <cellStyle name="40% - Accent6 2 2 3 2" xfId="9262"/>
    <cellStyle name="40% - Accent6 2 2 3 2 2" xfId="15629"/>
    <cellStyle name="40% - Accent6 2 2 3 3" xfId="11282"/>
    <cellStyle name="40% - Accent6 2 2 4" xfId="2383"/>
    <cellStyle name="40% - Accent6 2 2 4 2" xfId="9263"/>
    <cellStyle name="40% - Accent6 2 2 4 2 2" xfId="15630"/>
    <cellStyle name="40% - Accent6 2 2 4 3" xfId="11313"/>
    <cellStyle name="40% - Accent6 2 2 5" xfId="2011"/>
    <cellStyle name="40% - Accent6 2 2 5 2" xfId="9264"/>
    <cellStyle name="40% - Accent6 2 2 5 2 2" xfId="15631"/>
    <cellStyle name="40% - Accent6 2 2 5 3" xfId="11167"/>
    <cellStyle name="40% - Accent6 2 2 6" xfId="2630"/>
    <cellStyle name="40% - Accent6 2 2 6 2" xfId="9265"/>
    <cellStyle name="40% - Accent6 2 2 6 2 2" xfId="15632"/>
    <cellStyle name="40% - Accent6 2 2 6 3" xfId="11439"/>
    <cellStyle name="40% - Accent6 2 2 7" xfId="3849"/>
    <cellStyle name="40% - Accent6 2 2 7 2" xfId="9266"/>
    <cellStyle name="40% - Accent6 2 2 7 2 2" xfId="15633"/>
    <cellStyle name="40% - Accent6 2 2 7 3" xfId="11910"/>
    <cellStyle name="40% - Accent6 2 2 8" xfId="4384"/>
    <cellStyle name="40% - Accent6 2 2 8 2" xfId="9267"/>
    <cellStyle name="40% - Accent6 2 2 8 2 2" xfId="15634"/>
    <cellStyle name="40% - Accent6 2 2 8 3" xfId="12122"/>
    <cellStyle name="40% - Accent6 2 2 9" xfId="5191"/>
    <cellStyle name="40% - Accent6 2 2 9 2" xfId="9268"/>
    <cellStyle name="40% - Accent6 2 2 9 2 2" xfId="15635"/>
    <cellStyle name="40% - Accent6 2 2 9 3" xfId="12414"/>
    <cellStyle name="40% - Accent6 2 3" xfId="365"/>
    <cellStyle name="40% - Accent6 2 3 2" xfId="9269"/>
    <cellStyle name="40% - Accent6 2 3 2 2" xfId="15636"/>
    <cellStyle name="40% - Accent6 2 3 3" xfId="10357"/>
    <cellStyle name="40% - Accent6 2 4" xfId="366"/>
    <cellStyle name="40% - Accent6 2 4 2" xfId="9270"/>
    <cellStyle name="40% - Accent6 2 4 2 2" xfId="15637"/>
    <cellStyle name="40% - Accent6 2 4 3" xfId="10359"/>
    <cellStyle name="40% - Accent6 2 5" xfId="367"/>
    <cellStyle name="40% - Accent6 2 5 2" xfId="9271"/>
    <cellStyle name="40% - Accent6 2 5 2 2" xfId="15638"/>
    <cellStyle name="40% - Accent6 2 5 3" xfId="10360"/>
    <cellStyle name="40% - Accent6 2 6" xfId="1057"/>
    <cellStyle name="40% - Accent6 2 7" xfId="2189"/>
    <cellStyle name="40% - Accent6 2 8" xfId="1860"/>
    <cellStyle name="40% - Accent6 2 9" xfId="2821"/>
    <cellStyle name="40% - Accent6 2_WAST 1112 040512 WG Submission" xfId="368"/>
    <cellStyle name="40% - Accent6 3" xfId="369"/>
    <cellStyle name="40% - Accent6 3 10" xfId="5526"/>
    <cellStyle name="40% - Accent6 3 11" xfId="5886"/>
    <cellStyle name="40% - Accent6 3 12" xfId="6470"/>
    <cellStyle name="40% - Accent6 3 2" xfId="370"/>
    <cellStyle name="40% - Accent6 3 2 10" xfId="5528"/>
    <cellStyle name="40% - Accent6 3 2 10 2" xfId="9273"/>
    <cellStyle name="40% - Accent6 3 2 10 2 2" xfId="15640"/>
    <cellStyle name="40% - Accent6 3 2 10 3" xfId="12494"/>
    <cellStyle name="40% - Accent6 3 2 11" xfId="5888"/>
    <cellStyle name="40% - Accent6 3 2 11 2" xfId="9274"/>
    <cellStyle name="40% - Accent6 3 2 11 2 2" xfId="15641"/>
    <cellStyle name="40% - Accent6 3 2 11 3" xfId="12693"/>
    <cellStyle name="40% - Accent6 3 2 12" xfId="6471"/>
    <cellStyle name="40% - Accent6 3 2 12 2" xfId="9275"/>
    <cellStyle name="40% - Accent6 3 2 12 2 2" xfId="15642"/>
    <cellStyle name="40% - Accent6 3 2 12 3" xfId="13121"/>
    <cellStyle name="40% - Accent6 3 2 13" xfId="9272"/>
    <cellStyle name="40% - Accent6 3 2 13 2" xfId="15639"/>
    <cellStyle name="40% - Accent6 3 2 14" xfId="9978"/>
    <cellStyle name="40% - Accent6 3 2 14 2" xfId="16125"/>
    <cellStyle name="40% - Accent6 3 2 15" xfId="10100"/>
    <cellStyle name="40% - Accent6 3 2 2" xfId="1060"/>
    <cellStyle name="40% - Accent6 3 2 2 2" xfId="3987"/>
    <cellStyle name="40% - Accent6 3 2 2 2 2" xfId="9277"/>
    <cellStyle name="40% - Accent6 3 2 2 2 2 2" xfId="15644"/>
    <cellStyle name="40% - Accent6 3 2 2 2 3" xfId="10765"/>
    <cellStyle name="40% - Accent6 3 2 2 3" xfId="5182"/>
    <cellStyle name="40% - Accent6 3 2 2 3 2" xfId="9278"/>
    <cellStyle name="40% - Accent6 3 2 2 3 2 2" xfId="15645"/>
    <cellStyle name="40% - Accent6 3 2 2 3 3" xfId="12405"/>
    <cellStyle name="40% - Accent6 3 2 2 4" xfId="5658"/>
    <cellStyle name="40% - Accent6 3 2 2 4 2" xfId="9279"/>
    <cellStyle name="40% - Accent6 3 2 2 4 2 2" xfId="15646"/>
    <cellStyle name="40% - Accent6 3 2 2 4 3" xfId="12614"/>
    <cellStyle name="40% - Accent6 3 2 2 5" xfId="6012"/>
    <cellStyle name="40% - Accent6 3 2 2 5 2" xfId="9280"/>
    <cellStyle name="40% - Accent6 3 2 2 5 2 2" xfId="15647"/>
    <cellStyle name="40% - Accent6 3 2 2 5 3" xfId="12812"/>
    <cellStyle name="40% - Accent6 3 2 2 6" xfId="6298"/>
    <cellStyle name="40% - Accent6 3 2 2 6 2" xfId="9281"/>
    <cellStyle name="40% - Accent6 3 2 2 6 2 2" xfId="15648"/>
    <cellStyle name="40% - Accent6 3 2 2 6 3" xfId="12999"/>
    <cellStyle name="40% - Accent6 3 2 2 7" xfId="6906"/>
    <cellStyle name="40% - Accent6 3 2 2 7 2" xfId="9282"/>
    <cellStyle name="40% - Accent6 3 2 2 7 2 2" xfId="15649"/>
    <cellStyle name="40% - Accent6 3 2 2 7 3" xfId="13305"/>
    <cellStyle name="40% - Accent6 3 2 2 8" xfId="9276"/>
    <cellStyle name="40% - Accent6 3 2 2 8 2" xfId="15643"/>
    <cellStyle name="40% - Accent6 3 2 2 9" xfId="10362"/>
    <cellStyle name="40% - Accent6 3 2 3" xfId="2192"/>
    <cellStyle name="40% - Accent6 3 2 3 2" xfId="9283"/>
    <cellStyle name="40% - Accent6 3 2 3 2 2" xfId="15650"/>
    <cellStyle name="40% - Accent6 3 2 3 3" xfId="11283"/>
    <cellStyle name="40% - Accent6 3 2 4" xfId="2875"/>
    <cellStyle name="40% - Accent6 3 2 4 2" xfId="9284"/>
    <cellStyle name="40% - Accent6 3 2 4 2 2" xfId="15651"/>
    <cellStyle name="40% - Accent6 3 2 4 3" xfId="11508"/>
    <cellStyle name="40% - Accent6 3 2 5" xfId="3243"/>
    <cellStyle name="40% - Accent6 3 2 5 2" xfId="9285"/>
    <cellStyle name="40% - Accent6 3 2 5 2 2" xfId="15652"/>
    <cellStyle name="40% - Accent6 3 2 5 3" xfId="11608"/>
    <cellStyle name="40% - Accent6 3 2 6" xfId="3508"/>
    <cellStyle name="40% - Accent6 3 2 6 2" xfId="9286"/>
    <cellStyle name="40% - Accent6 3 2 6 2 2" xfId="15653"/>
    <cellStyle name="40% - Accent6 3 2 6 3" xfId="11704"/>
    <cellStyle name="40% - Accent6 3 2 7" xfId="3850"/>
    <cellStyle name="40% - Accent6 3 2 7 2" xfId="9287"/>
    <cellStyle name="40% - Accent6 3 2 7 2 2" xfId="15654"/>
    <cellStyle name="40% - Accent6 3 2 7 3" xfId="11911"/>
    <cellStyle name="40% - Accent6 3 2 8" xfId="4386"/>
    <cellStyle name="40% - Accent6 3 2 8 2" xfId="9288"/>
    <cellStyle name="40% - Accent6 3 2 8 2 2" xfId="15655"/>
    <cellStyle name="40% - Accent6 3 2 8 3" xfId="12123"/>
    <cellStyle name="40% - Accent6 3 2 9" xfId="4565"/>
    <cellStyle name="40% - Accent6 3 2 9 2" xfId="9289"/>
    <cellStyle name="40% - Accent6 3 2 9 2 2" xfId="15656"/>
    <cellStyle name="40% - Accent6 3 2 9 3" xfId="12131"/>
    <cellStyle name="40% - Accent6 3 3" xfId="1059"/>
    <cellStyle name="40% - Accent6 3 3 2" xfId="10764"/>
    <cellStyle name="40% - Accent6 3 3 3" xfId="10361"/>
    <cellStyle name="40% - Accent6 3 4" xfId="2191"/>
    <cellStyle name="40% - Accent6 3 5" xfId="1872"/>
    <cellStyle name="40% - Accent6 3 6" xfId="1881"/>
    <cellStyle name="40% - Accent6 3 7" xfId="1880"/>
    <cellStyle name="40% - Accent6 3 8" xfId="4385"/>
    <cellStyle name="40% - Accent6 3 9" xfId="5048"/>
    <cellStyle name="40% - Accent6 3_WAST 1112 040512 WG Submission" xfId="371"/>
    <cellStyle name="40% - Accent6 4" xfId="372"/>
    <cellStyle name="40% - Accent6 4 10" xfId="4569"/>
    <cellStyle name="40% - Accent6 4 10 2" xfId="9290"/>
    <cellStyle name="40% - Accent6 4 10 2 2" xfId="15657"/>
    <cellStyle name="40% - Accent6 4 10 3" xfId="12135"/>
    <cellStyle name="40% - Accent6 4 11" xfId="5527"/>
    <cellStyle name="40% - Accent6 4 11 2" xfId="9291"/>
    <cellStyle name="40% - Accent6 4 11 2 2" xfId="15658"/>
    <cellStyle name="40% - Accent6 4 11 3" xfId="12493"/>
    <cellStyle name="40% - Accent6 4 12" xfId="5887"/>
    <cellStyle name="40% - Accent6 4 12 2" xfId="9292"/>
    <cellStyle name="40% - Accent6 4 12 2 2" xfId="15659"/>
    <cellStyle name="40% - Accent6 4 12 3" xfId="12692"/>
    <cellStyle name="40% - Accent6 4 13" xfId="6472"/>
    <cellStyle name="40% - Accent6 4 13 2" xfId="9293"/>
    <cellStyle name="40% - Accent6 4 13 2 2" xfId="15660"/>
    <cellStyle name="40% - Accent6 4 13 3" xfId="13122"/>
    <cellStyle name="40% - Accent6 4 14" xfId="9979"/>
    <cellStyle name="40% - Accent6 4 14 2" xfId="16126"/>
    <cellStyle name="40% - Accent6 4 15" xfId="10101"/>
    <cellStyle name="40% - Accent6 4 2" xfId="373"/>
    <cellStyle name="40% - Accent6 4 2 10" xfId="6013"/>
    <cellStyle name="40% - Accent6 4 2 10 2" xfId="9295"/>
    <cellStyle name="40% - Accent6 4 2 10 2 2" xfId="15662"/>
    <cellStyle name="40% - Accent6 4 2 10 3" xfId="12813"/>
    <cellStyle name="40% - Accent6 4 2 11" xfId="6299"/>
    <cellStyle name="40% - Accent6 4 2 11 2" xfId="9296"/>
    <cellStyle name="40% - Accent6 4 2 11 2 2" xfId="15663"/>
    <cellStyle name="40% - Accent6 4 2 11 3" xfId="13000"/>
    <cellStyle name="40% - Accent6 4 2 12" xfId="6907"/>
    <cellStyle name="40% - Accent6 4 2 12 2" xfId="9297"/>
    <cellStyle name="40% - Accent6 4 2 12 2 2" xfId="15664"/>
    <cellStyle name="40% - Accent6 4 2 12 3" xfId="13306"/>
    <cellStyle name="40% - Accent6 4 2 13" xfId="9294"/>
    <cellStyle name="40% - Accent6 4 2 13 2" xfId="15661"/>
    <cellStyle name="40% - Accent6 4 2 14" xfId="10363"/>
    <cellStyle name="40% - Accent6 4 2 2" xfId="1885"/>
    <cellStyle name="40% - Accent6 4 2 2 2" xfId="9298"/>
    <cellStyle name="40% - Accent6 4 2 2 2 2" xfId="11114"/>
    <cellStyle name="40% - Accent6 4 2 2 3" xfId="10364"/>
    <cellStyle name="40% - Accent6 4 2 3" xfId="2998"/>
    <cellStyle name="40% - Accent6 4 2 3 2" xfId="9299"/>
    <cellStyle name="40% - Accent6 4 2 3 2 2" xfId="15665"/>
    <cellStyle name="40% - Accent6 4 2 3 3" xfId="11553"/>
    <cellStyle name="40% - Accent6 4 2 4" xfId="3360"/>
    <cellStyle name="40% - Accent6 4 2 4 2" xfId="9300"/>
    <cellStyle name="40% - Accent6 4 2 4 2 2" xfId="15666"/>
    <cellStyle name="40% - Accent6 4 2 4 3" xfId="11651"/>
    <cellStyle name="40% - Accent6 4 2 5" xfId="3606"/>
    <cellStyle name="40% - Accent6 4 2 5 2" xfId="9301"/>
    <cellStyle name="40% - Accent6 4 2 5 2 2" xfId="15667"/>
    <cellStyle name="40% - Accent6 4 2 5 3" xfId="11747"/>
    <cellStyle name="40% - Accent6 4 2 6" xfId="3720"/>
    <cellStyle name="40% - Accent6 4 2 6 2" xfId="9302"/>
    <cellStyle name="40% - Accent6 4 2 6 2 2" xfId="15668"/>
    <cellStyle name="40% - Accent6 4 2 6 3" xfId="11792"/>
    <cellStyle name="40% - Accent6 4 2 7" xfId="3988"/>
    <cellStyle name="40% - Accent6 4 2 7 2" xfId="9303"/>
    <cellStyle name="40% - Accent6 4 2 7 2 2" xfId="15669"/>
    <cellStyle name="40% - Accent6 4 2 7 3" xfId="11961"/>
    <cellStyle name="40% - Accent6 4 2 8" xfId="5183"/>
    <cellStyle name="40% - Accent6 4 2 8 2" xfId="9304"/>
    <cellStyle name="40% - Accent6 4 2 8 2 2" xfId="15670"/>
    <cellStyle name="40% - Accent6 4 2 8 3" xfId="12406"/>
    <cellStyle name="40% - Accent6 4 2 9" xfId="5659"/>
    <cellStyle name="40% - Accent6 4 2 9 2" xfId="9305"/>
    <cellStyle name="40% - Accent6 4 2 9 2 2" xfId="15671"/>
    <cellStyle name="40% - Accent6 4 2 9 3" xfId="12615"/>
    <cellStyle name="40% - Accent6 4 3" xfId="1061"/>
    <cellStyle name="40% - Accent6 4 3 2" xfId="9306"/>
    <cellStyle name="40% - Accent6 4 3 2 2" xfId="15672"/>
    <cellStyle name="40% - Accent6 4 3 3" xfId="10766"/>
    <cellStyle name="40% - Accent6 4 4" xfId="2193"/>
    <cellStyle name="40% - Accent6 4 4 2" xfId="9307"/>
    <cellStyle name="40% - Accent6 4 4 2 2" xfId="15673"/>
    <cellStyle name="40% - Accent6 4 4 3" xfId="11284"/>
    <cellStyle name="40% - Accent6 4 5" xfId="2874"/>
    <cellStyle name="40% - Accent6 4 5 2" xfId="9308"/>
    <cellStyle name="40% - Accent6 4 5 2 2" xfId="15674"/>
    <cellStyle name="40% - Accent6 4 5 3" xfId="11507"/>
    <cellStyle name="40% - Accent6 4 6" xfId="3242"/>
    <cellStyle name="40% - Accent6 4 6 2" xfId="9309"/>
    <cellStyle name="40% - Accent6 4 6 2 2" xfId="15675"/>
    <cellStyle name="40% - Accent6 4 6 3" xfId="11607"/>
    <cellStyle name="40% - Accent6 4 7" xfId="3507"/>
    <cellStyle name="40% - Accent6 4 7 2" xfId="9310"/>
    <cellStyle name="40% - Accent6 4 7 2 2" xfId="15676"/>
    <cellStyle name="40% - Accent6 4 7 3" xfId="11703"/>
    <cellStyle name="40% - Accent6 4 8" xfId="3851"/>
    <cellStyle name="40% - Accent6 4 8 2" xfId="9311"/>
    <cellStyle name="40% - Accent6 4 8 2 2" xfId="15677"/>
    <cellStyle name="40% - Accent6 4 8 3" xfId="11912"/>
    <cellStyle name="40% - Accent6 4 9" xfId="4387"/>
    <cellStyle name="40% - Accent6 4 9 2" xfId="9312"/>
    <cellStyle name="40% - Accent6 4 9 2 2" xfId="15678"/>
    <cellStyle name="40% - Accent6 4 9 3" xfId="12124"/>
    <cellStyle name="40% - Accent6 4_WAST 1112 040512 WG Submission" xfId="374"/>
    <cellStyle name="40% - Accent6 5" xfId="375"/>
    <cellStyle name="40% - Accent6 5 10" xfId="4568"/>
    <cellStyle name="40% - Accent6 5 10 2" xfId="9313"/>
    <cellStyle name="40% - Accent6 5 10 2 2" xfId="15679"/>
    <cellStyle name="40% - Accent6 5 10 3" xfId="12134"/>
    <cellStyle name="40% - Accent6 5 11" xfId="4111"/>
    <cellStyle name="40% - Accent6 5 11 2" xfId="9314"/>
    <cellStyle name="40% - Accent6 5 11 2 2" xfId="15680"/>
    <cellStyle name="40% - Accent6 5 11 3" xfId="12008"/>
    <cellStyle name="40% - Accent6 5 12" xfId="4894"/>
    <cellStyle name="40% - Accent6 5 12 2" xfId="9315"/>
    <cellStyle name="40% - Accent6 5 12 2 2" xfId="15681"/>
    <cellStyle name="40% - Accent6 5 12 3" xfId="12241"/>
    <cellStyle name="40% - Accent6 5 13" xfId="6473"/>
    <cellStyle name="40% - Accent6 5 13 2" xfId="9316"/>
    <cellStyle name="40% - Accent6 5 13 2 2" xfId="15682"/>
    <cellStyle name="40% - Accent6 5 13 3" xfId="13123"/>
    <cellStyle name="40% - Accent6 5 14" xfId="9980"/>
    <cellStyle name="40% - Accent6 5 14 2" xfId="16127"/>
    <cellStyle name="40% - Accent6 5 15" xfId="10102"/>
    <cellStyle name="40% - Accent6 5 2" xfId="376"/>
    <cellStyle name="40% - Accent6 5 2 10" xfId="6014"/>
    <cellStyle name="40% - Accent6 5 2 10 2" xfId="9318"/>
    <cellStyle name="40% - Accent6 5 2 10 2 2" xfId="15684"/>
    <cellStyle name="40% - Accent6 5 2 10 3" xfId="12814"/>
    <cellStyle name="40% - Accent6 5 2 11" xfId="6300"/>
    <cellStyle name="40% - Accent6 5 2 11 2" xfId="9319"/>
    <cellStyle name="40% - Accent6 5 2 11 2 2" xfId="15685"/>
    <cellStyle name="40% - Accent6 5 2 11 3" xfId="13001"/>
    <cellStyle name="40% - Accent6 5 2 12" xfId="6908"/>
    <cellStyle name="40% - Accent6 5 2 12 2" xfId="9320"/>
    <cellStyle name="40% - Accent6 5 2 12 2 2" xfId="15686"/>
    <cellStyle name="40% - Accent6 5 2 12 3" xfId="13307"/>
    <cellStyle name="40% - Accent6 5 2 13" xfId="9317"/>
    <cellStyle name="40% - Accent6 5 2 13 2" xfId="15683"/>
    <cellStyle name="40% - Accent6 5 2 14" xfId="10365"/>
    <cellStyle name="40% - Accent6 5 2 2" xfId="1886"/>
    <cellStyle name="40% - Accent6 5 2 2 2" xfId="9321"/>
    <cellStyle name="40% - Accent6 5 2 2 2 2" xfId="11115"/>
    <cellStyle name="40% - Accent6 5 2 2 3" xfId="10366"/>
    <cellStyle name="40% - Accent6 5 2 3" xfId="2999"/>
    <cellStyle name="40% - Accent6 5 2 3 2" xfId="9322"/>
    <cellStyle name="40% - Accent6 5 2 3 2 2" xfId="15687"/>
    <cellStyle name="40% - Accent6 5 2 3 3" xfId="11554"/>
    <cellStyle name="40% - Accent6 5 2 4" xfId="3361"/>
    <cellStyle name="40% - Accent6 5 2 4 2" xfId="9323"/>
    <cellStyle name="40% - Accent6 5 2 4 2 2" xfId="15688"/>
    <cellStyle name="40% - Accent6 5 2 4 3" xfId="11652"/>
    <cellStyle name="40% - Accent6 5 2 5" xfId="3607"/>
    <cellStyle name="40% - Accent6 5 2 5 2" xfId="9324"/>
    <cellStyle name="40% - Accent6 5 2 5 2 2" xfId="15689"/>
    <cellStyle name="40% - Accent6 5 2 5 3" xfId="11748"/>
    <cellStyle name="40% - Accent6 5 2 6" xfId="3721"/>
    <cellStyle name="40% - Accent6 5 2 6 2" xfId="9325"/>
    <cellStyle name="40% - Accent6 5 2 6 2 2" xfId="15690"/>
    <cellStyle name="40% - Accent6 5 2 6 3" xfId="11793"/>
    <cellStyle name="40% - Accent6 5 2 7" xfId="3989"/>
    <cellStyle name="40% - Accent6 5 2 7 2" xfId="9326"/>
    <cellStyle name="40% - Accent6 5 2 7 2 2" xfId="15691"/>
    <cellStyle name="40% - Accent6 5 2 7 3" xfId="11962"/>
    <cellStyle name="40% - Accent6 5 2 8" xfId="5184"/>
    <cellStyle name="40% - Accent6 5 2 8 2" xfId="9327"/>
    <cellStyle name="40% - Accent6 5 2 8 2 2" xfId="15692"/>
    <cellStyle name="40% - Accent6 5 2 8 3" xfId="12407"/>
    <cellStyle name="40% - Accent6 5 2 9" xfId="5660"/>
    <cellStyle name="40% - Accent6 5 2 9 2" xfId="9328"/>
    <cellStyle name="40% - Accent6 5 2 9 2 2" xfId="15693"/>
    <cellStyle name="40% - Accent6 5 2 9 3" xfId="12616"/>
    <cellStyle name="40% - Accent6 5 3" xfId="1062"/>
    <cellStyle name="40% - Accent6 5 3 2" xfId="9329"/>
    <cellStyle name="40% - Accent6 5 3 2 2" xfId="15694"/>
    <cellStyle name="40% - Accent6 5 3 3" xfId="10767"/>
    <cellStyle name="40% - Accent6 5 4" xfId="2194"/>
    <cellStyle name="40% - Accent6 5 4 2" xfId="9330"/>
    <cellStyle name="40% - Accent6 5 4 2 2" xfId="15695"/>
    <cellStyle name="40% - Accent6 5 4 3" xfId="11285"/>
    <cellStyle name="40% - Accent6 5 5" xfId="2382"/>
    <cellStyle name="40% - Accent6 5 5 2" xfId="9331"/>
    <cellStyle name="40% - Accent6 5 5 2 2" xfId="15696"/>
    <cellStyle name="40% - Accent6 5 5 3" xfId="11312"/>
    <cellStyle name="40% - Accent6 5 6" xfId="2012"/>
    <cellStyle name="40% - Accent6 5 6 2" xfId="9332"/>
    <cellStyle name="40% - Accent6 5 6 2 2" xfId="15697"/>
    <cellStyle name="40% - Accent6 5 6 3" xfId="11168"/>
    <cellStyle name="40% - Accent6 5 7" xfId="2629"/>
    <cellStyle name="40% - Accent6 5 7 2" xfId="9333"/>
    <cellStyle name="40% - Accent6 5 7 2 2" xfId="15698"/>
    <cellStyle name="40% - Accent6 5 7 3" xfId="11438"/>
    <cellStyle name="40% - Accent6 5 8" xfId="3852"/>
    <cellStyle name="40% - Accent6 5 8 2" xfId="9334"/>
    <cellStyle name="40% - Accent6 5 8 2 2" xfId="15699"/>
    <cellStyle name="40% - Accent6 5 8 3" xfId="11913"/>
    <cellStyle name="40% - Accent6 5 9" xfId="4388"/>
    <cellStyle name="40% - Accent6 5 9 2" xfId="9335"/>
    <cellStyle name="40% - Accent6 5 9 2 2" xfId="15700"/>
    <cellStyle name="40% - Accent6 5 9 3" xfId="12125"/>
    <cellStyle name="40% - Accent6 5_WAST 1112 040512 WG Submission" xfId="377"/>
    <cellStyle name="40% - Accent6 6" xfId="378"/>
    <cellStyle name="40% - Accent6 6 10" xfId="4567"/>
    <cellStyle name="40% - Accent6 6 10 2" xfId="9336"/>
    <cellStyle name="40% - Accent6 6 10 2 2" xfId="15701"/>
    <cellStyle name="40% - Accent6 6 10 3" xfId="12133"/>
    <cellStyle name="40% - Accent6 6 11" xfId="5014"/>
    <cellStyle name="40% - Accent6 6 11 2" xfId="9337"/>
    <cellStyle name="40% - Accent6 6 11 2 2" xfId="15702"/>
    <cellStyle name="40% - Accent6 6 11 3" xfId="12283"/>
    <cellStyle name="40% - Accent6 6 12" xfId="5492"/>
    <cellStyle name="40% - Accent6 6 12 2" xfId="9338"/>
    <cellStyle name="40% - Accent6 6 12 2 2" xfId="15703"/>
    <cellStyle name="40% - Accent6 6 12 3" xfId="12490"/>
    <cellStyle name="40% - Accent6 6 13" xfId="6474"/>
    <cellStyle name="40% - Accent6 6 13 2" xfId="9339"/>
    <cellStyle name="40% - Accent6 6 13 2 2" xfId="15704"/>
    <cellStyle name="40% - Accent6 6 13 3" xfId="13124"/>
    <cellStyle name="40% - Accent6 6 14" xfId="9981"/>
    <cellStyle name="40% - Accent6 6 14 2" xfId="16128"/>
    <cellStyle name="40% - Accent6 6 15" xfId="10103"/>
    <cellStyle name="40% - Accent6 6 2" xfId="379"/>
    <cellStyle name="40% - Accent6 6 2 10" xfId="6015"/>
    <cellStyle name="40% - Accent6 6 2 10 2" xfId="9341"/>
    <cellStyle name="40% - Accent6 6 2 10 2 2" xfId="15706"/>
    <cellStyle name="40% - Accent6 6 2 10 3" xfId="12815"/>
    <cellStyle name="40% - Accent6 6 2 11" xfId="6301"/>
    <cellStyle name="40% - Accent6 6 2 11 2" xfId="9342"/>
    <cellStyle name="40% - Accent6 6 2 11 2 2" xfId="15707"/>
    <cellStyle name="40% - Accent6 6 2 11 3" xfId="13002"/>
    <cellStyle name="40% - Accent6 6 2 12" xfId="6909"/>
    <cellStyle name="40% - Accent6 6 2 12 2" xfId="9343"/>
    <cellStyle name="40% - Accent6 6 2 12 2 2" xfId="15708"/>
    <cellStyle name="40% - Accent6 6 2 12 3" xfId="13308"/>
    <cellStyle name="40% - Accent6 6 2 13" xfId="9340"/>
    <cellStyle name="40% - Accent6 6 2 13 2" xfId="15705"/>
    <cellStyle name="40% - Accent6 6 2 14" xfId="10367"/>
    <cellStyle name="40% - Accent6 6 2 2" xfId="1887"/>
    <cellStyle name="40% - Accent6 6 2 2 2" xfId="9344"/>
    <cellStyle name="40% - Accent6 6 2 2 2 2" xfId="11116"/>
    <cellStyle name="40% - Accent6 6 2 2 3" xfId="10368"/>
    <cellStyle name="40% - Accent6 6 2 3" xfId="3000"/>
    <cellStyle name="40% - Accent6 6 2 3 2" xfId="9345"/>
    <cellStyle name="40% - Accent6 6 2 3 2 2" xfId="15709"/>
    <cellStyle name="40% - Accent6 6 2 3 3" xfId="11555"/>
    <cellStyle name="40% - Accent6 6 2 4" xfId="3362"/>
    <cellStyle name="40% - Accent6 6 2 4 2" xfId="9346"/>
    <cellStyle name="40% - Accent6 6 2 4 2 2" xfId="15710"/>
    <cellStyle name="40% - Accent6 6 2 4 3" xfId="11653"/>
    <cellStyle name="40% - Accent6 6 2 5" xfId="3608"/>
    <cellStyle name="40% - Accent6 6 2 5 2" xfId="9347"/>
    <cellStyle name="40% - Accent6 6 2 5 2 2" xfId="15711"/>
    <cellStyle name="40% - Accent6 6 2 5 3" xfId="11749"/>
    <cellStyle name="40% - Accent6 6 2 6" xfId="3722"/>
    <cellStyle name="40% - Accent6 6 2 6 2" xfId="9348"/>
    <cellStyle name="40% - Accent6 6 2 6 2 2" xfId="15712"/>
    <cellStyle name="40% - Accent6 6 2 6 3" xfId="11794"/>
    <cellStyle name="40% - Accent6 6 2 7" xfId="3990"/>
    <cellStyle name="40% - Accent6 6 2 7 2" xfId="9349"/>
    <cellStyle name="40% - Accent6 6 2 7 2 2" xfId="15713"/>
    <cellStyle name="40% - Accent6 6 2 7 3" xfId="11963"/>
    <cellStyle name="40% - Accent6 6 2 8" xfId="5185"/>
    <cellStyle name="40% - Accent6 6 2 8 2" xfId="9350"/>
    <cellStyle name="40% - Accent6 6 2 8 2 2" xfId="15714"/>
    <cellStyle name="40% - Accent6 6 2 8 3" xfId="12408"/>
    <cellStyle name="40% - Accent6 6 2 9" xfId="5661"/>
    <cellStyle name="40% - Accent6 6 2 9 2" xfId="9351"/>
    <cellStyle name="40% - Accent6 6 2 9 2 2" xfId="15715"/>
    <cellStyle name="40% - Accent6 6 2 9 3" xfId="12617"/>
    <cellStyle name="40% - Accent6 6 3" xfId="1063"/>
    <cellStyle name="40% - Accent6 6 3 2" xfId="9352"/>
    <cellStyle name="40% - Accent6 6 3 2 2" xfId="15716"/>
    <cellStyle name="40% - Accent6 6 3 3" xfId="10768"/>
    <cellStyle name="40% - Accent6 6 4" xfId="2195"/>
    <cellStyle name="40% - Accent6 6 4 2" xfId="9353"/>
    <cellStyle name="40% - Accent6 6 4 2 2" xfId="15717"/>
    <cellStyle name="40% - Accent6 6 4 3" xfId="11286"/>
    <cellStyle name="40% - Accent6 6 5" xfId="1884"/>
    <cellStyle name="40% - Accent6 6 5 2" xfId="9354"/>
    <cellStyle name="40% - Accent6 6 5 2 2" xfId="15718"/>
    <cellStyle name="40% - Accent6 6 5 3" xfId="11113"/>
    <cellStyle name="40% - Accent6 6 6" xfId="2835"/>
    <cellStyle name="40% - Accent6 6 6 2" xfId="9355"/>
    <cellStyle name="40% - Accent6 6 6 2 2" xfId="15719"/>
    <cellStyle name="40% - Accent6 6 6 3" xfId="11499"/>
    <cellStyle name="40% - Accent6 6 7" xfId="3208"/>
    <cellStyle name="40% - Accent6 6 7 2" xfId="9356"/>
    <cellStyle name="40% - Accent6 6 7 2 2" xfId="15720"/>
    <cellStyle name="40% - Accent6 6 7 3" xfId="11603"/>
    <cellStyle name="40% - Accent6 6 8" xfId="3853"/>
    <cellStyle name="40% - Accent6 6 8 2" xfId="9357"/>
    <cellStyle name="40% - Accent6 6 8 2 2" xfId="15721"/>
    <cellStyle name="40% - Accent6 6 8 3" xfId="11914"/>
    <cellStyle name="40% - Accent6 6 9" xfId="4389"/>
    <cellStyle name="40% - Accent6 6 9 2" xfId="9358"/>
    <cellStyle name="40% - Accent6 6 9 2 2" xfId="15722"/>
    <cellStyle name="40% - Accent6 6 9 3" xfId="12126"/>
    <cellStyle name="40% - Accent6 6_WAST 1112 040512 WG Submission" xfId="380"/>
    <cellStyle name="40% - Accent6 7" xfId="381"/>
    <cellStyle name="40% - Accent6 7 10" xfId="4566"/>
    <cellStyle name="40% - Accent6 7 10 2" xfId="9360"/>
    <cellStyle name="40% - Accent6 7 10 2 2" xfId="15724"/>
    <cellStyle name="40% - Accent6 7 10 3" xfId="12132"/>
    <cellStyle name="40% - Accent6 7 11" xfId="4038"/>
    <cellStyle name="40% - Accent6 7 11 2" xfId="9361"/>
    <cellStyle name="40% - Accent6 7 11 2 2" xfId="15725"/>
    <cellStyle name="40% - Accent6 7 11 3" xfId="11975"/>
    <cellStyle name="40% - Accent6 7 12" xfId="4991"/>
    <cellStyle name="40% - Accent6 7 12 2" xfId="9362"/>
    <cellStyle name="40% - Accent6 7 12 2 2" xfId="15726"/>
    <cellStyle name="40% - Accent6 7 12 3" xfId="12278"/>
    <cellStyle name="40% - Accent6 7 13" xfId="6475"/>
    <cellStyle name="40% - Accent6 7 13 2" xfId="9363"/>
    <cellStyle name="40% - Accent6 7 13 2 2" xfId="15727"/>
    <cellStyle name="40% - Accent6 7 13 3" xfId="13125"/>
    <cellStyle name="40% - Accent6 7 14" xfId="9359"/>
    <cellStyle name="40% - Accent6 7 14 2" xfId="15723"/>
    <cellStyle name="40% - Accent6 7 15" xfId="9982"/>
    <cellStyle name="40% - Accent6 7 15 2" xfId="16129"/>
    <cellStyle name="40% - Accent6 7 16" xfId="10104"/>
    <cellStyle name="40% - Accent6 7 2" xfId="382"/>
    <cellStyle name="40% - Accent6 7 2 10" xfId="6016"/>
    <cellStyle name="40% - Accent6 7 2 10 2" xfId="9365"/>
    <cellStyle name="40% - Accent6 7 2 10 2 2" xfId="15729"/>
    <cellStyle name="40% - Accent6 7 2 10 3" xfId="12816"/>
    <cellStyle name="40% - Accent6 7 2 11" xfId="6302"/>
    <cellStyle name="40% - Accent6 7 2 11 2" xfId="9366"/>
    <cellStyle name="40% - Accent6 7 2 11 2 2" xfId="15730"/>
    <cellStyle name="40% - Accent6 7 2 11 3" xfId="13003"/>
    <cellStyle name="40% - Accent6 7 2 12" xfId="6910"/>
    <cellStyle name="40% - Accent6 7 2 12 2" xfId="9367"/>
    <cellStyle name="40% - Accent6 7 2 12 2 2" xfId="15731"/>
    <cellStyle name="40% - Accent6 7 2 12 3" xfId="13309"/>
    <cellStyle name="40% - Accent6 7 2 13" xfId="9364"/>
    <cellStyle name="40% - Accent6 7 2 13 2" xfId="15728"/>
    <cellStyle name="40% - Accent6 7 2 14" xfId="10369"/>
    <cellStyle name="40% - Accent6 7 2 2" xfId="1888"/>
    <cellStyle name="40% - Accent6 7 2 2 2" xfId="9368"/>
    <cellStyle name="40% - Accent6 7 2 2 2 2" xfId="15732"/>
    <cellStyle name="40% - Accent6 7 2 2 3" xfId="11117"/>
    <cellStyle name="40% - Accent6 7 2 3" xfId="3001"/>
    <cellStyle name="40% - Accent6 7 2 3 2" xfId="9369"/>
    <cellStyle name="40% - Accent6 7 2 3 2 2" xfId="15733"/>
    <cellStyle name="40% - Accent6 7 2 3 3" xfId="11556"/>
    <cellStyle name="40% - Accent6 7 2 4" xfId="3363"/>
    <cellStyle name="40% - Accent6 7 2 4 2" xfId="9370"/>
    <cellStyle name="40% - Accent6 7 2 4 2 2" xfId="15734"/>
    <cellStyle name="40% - Accent6 7 2 4 3" xfId="11654"/>
    <cellStyle name="40% - Accent6 7 2 5" xfId="3609"/>
    <cellStyle name="40% - Accent6 7 2 5 2" xfId="9371"/>
    <cellStyle name="40% - Accent6 7 2 5 2 2" xfId="15735"/>
    <cellStyle name="40% - Accent6 7 2 5 3" xfId="11750"/>
    <cellStyle name="40% - Accent6 7 2 6" xfId="3723"/>
    <cellStyle name="40% - Accent6 7 2 6 2" xfId="9372"/>
    <cellStyle name="40% - Accent6 7 2 6 2 2" xfId="15736"/>
    <cellStyle name="40% - Accent6 7 2 6 3" xfId="11795"/>
    <cellStyle name="40% - Accent6 7 2 7" xfId="3991"/>
    <cellStyle name="40% - Accent6 7 2 7 2" xfId="9373"/>
    <cellStyle name="40% - Accent6 7 2 7 2 2" xfId="15737"/>
    <cellStyle name="40% - Accent6 7 2 7 3" xfId="11964"/>
    <cellStyle name="40% - Accent6 7 2 8" xfId="5186"/>
    <cellStyle name="40% - Accent6 7 2 8 2" xfId="9374"/>
    <cellStyle name="40% - Accent6 7 2 8 2 2" xfId="15738"/>
    <cellStyle name="40% - Accent6 7 2 8 3" xfId="12409"/>
    <cellStyle name="40% - Accent6 7 2 9" xfId="5662"/>
    <cellStyle name="40% - Accent6 7 2 9 2" xfId="9375"/>
    <cellStyle name="40% - Accent6 7 2 9 2 2" xfId="15739"/>
    <cellStyle name="40% - Accent6 7 2 9 3" xfId="12618"/>
    <cellStyle name="40% - Accent6 7 3" xfId="1064"/>
    <cellStyle name="40% - Accent6 7 3 2" xfId="9376"/>
    <cellStyle name="40% - Accent6 7 3 2 2" xfId="15740"/>
    <cellStyle name="40% - Accent6 7 3 3" xfId="10769"/>
    <cellStyle name="40% - Accent6 7 4" xfId="2196"/>
    <cellStyle name="40% - Accent6 7 4 2" xfId="9377"/>
    <cellStyle name="40% - Accent6 7 4 2 2" xfId="15741"/>
    <cellStyle name="40% - Accent6 7 4 3" xfId="11287"/>
    <cellStyle name="40% - Accent6 7 5" xfId="2870"/>
    <cellStyle name="40% - Accent6 7 5 2" xfId="9378"/>
    <cellStyle name="40% - Accent6 7 5 2 2" xfId="15742"/>
    <cellStyle name="40% - Accent6 7 5 3" xfId="11504"/>
    <cellStyle name="40% - Accent6 7 6" xfId="3238"/>
    <cellStyle name="40% - Accent6 7 6 2" xfId="9379"/>
    <cellStyle name="40% - Accent6 7 6 2 2" xfId="15743"/>
    <cellStyle name="40% - Accent6 7 6 3" xfId="11604"/>
    <cellStyle name="40% - Accent6 7 7" xfId="3503"/>
    <cellStyle name="40% - Accent6 7 7 2" xfId="9380"/>
    <cellStyle name="40% - Accent6 7 7 2 2" xfId="15744"/>
    <cellStyle name="40% - Accent6 7 7 3" xfId="11700"/>
    <cellStyle name="40% - Accent6 7 8" xfId="3854"/>
    <cellStyle name="40% - Accent6 7 8 2" xfId="9381"/>
    <cellStyle name="40% - Accent6 7 8 2 2" xfId="15745"/>
    <cellStyle name="40% - Accent6 7 8 3" xfId="11915"/>
    <cellStyle name="40% - Accent6 7 9" xfId="4390"/>
    <cellStyle name="40% - Accent6 7 9 2" xfId="9382"/>
    <cellStyle name="40% - Accent6 7 9 2 2" xfId="15746"/>
    <cellStyle name="40% - Accent6 7 9 3" xfId="12127"/>
    <cellStyle name="40% - Accent6 7_WAST 1112 040512 WG Submission" xfId="383"/>
    <cellStyle name="40% - Accent6 8" xfId="384"/>
    <cellStyle name="40% - Accent6 8 10" xfId="5667"/>
    <cellStyle name="40% - Accent6 8 10 2" xfId="9384"/>
    <cellStyle name="40% - Accent6 8 10 2 2" xfId="15748"/>
    <cellStyle name="40% - Accent6 8 10 3" xfId="12623"/>
    <cellStyle name="40% - Accent6 8 11" xfId="6021"/>
    <cellStyle name="40% - Accent6 8 11 2" xfId="9385"/>
    <cellStyle name="40% - Accent6 8 11 2 2" xfId="15749"/>
    <cellStyle name="40% - Accent6 8 11 3" xfId="12821"/>
    <cellStyle name="40% - Accent6 8 12" xfId="6476"/>
    <cellStyle name="40% - Accent6 8 12 2" xfId="9386"/>
    <cellStyle name="40% - Accent6 8 12 2 2" xfId="15750"/>
    <cellStyle name="40% - Accent6 8 12 3" xfId="13126"/>
    <cellStyle name="40% - Accent6 8 13" xfId="9383"/>
    <cellStyle name="40% - Accent6 8 13 2" xfId="15747"/>
    <cellStyle name="40% - Accent6 8 14" xfId="9983"/>
    <cellStyle name="40% - Accent6 8 14 2" xfId="16130"/>
    <cellStyle name="40% - Accent6 8 15" xfId="10105"/>
    <cellStyle name="40% - Accent6 8 2" xfId="1065"/>
    <cellStyle name="40% - Accent6 8 2 2" xfId="3992"/>
    <cellStyle name="40% - Accent6 8 2 2 2" xfId="9388"/>
    <cellStyle name="40% - Accent6 8 2 2 2 2" xfId="15752"/>
    <cellStyle name="40% - Accent6 8 2 2 3" xfId="10770"/>
    <cellStyle name="40% - Accent6 8 2 3" xfId="5187"/>
    <cellStyle name="40% - Accent6 8 2 3 2" xfId="9389"/>
    <cellStyle name="40% - Accent6 8 2 3 2 2" xfId="15753"/>
    <cellStyle name="40% - Accent6 8 2 3 3" xfId="12410"/>
    <cellStyle name="40% - Accent6 8 2 4" xfId="5663"/>
    <cellStyle name="40% - Accent6 8 2 4 2" xfId="9390"/>
    <cellStyle name="40% - Accent6 8 2 4 2 2" xfId="15754"/>
    <cellStyle name="40% - Accent6 8 2 4 3" xfId="12619"/>
    <cellStyle name="40% - Accent6 8 2 5" xfId="6017"/>
    <cellStyle name="40% - Accent6 8 2 5 2" xfId="9391"/>
    <cellStyle name="40% - Accent6 8 2 5 2 2" xfId="15755"/>
    <cellStyle name="40% - Accent6 8 2 5 3" xfId="12817"/>
    <cellStyle name="40% - Accent6 8 2 6" xfId="6303"/>
    <cellStyle name="40% - Accent6 8 2 6 2" xfId="9392"/>
    <cellStyle name="40% - Accent6 8 2 6 2 2" xfId="15756"/>
    <cellStyle name="40% - Accent6 8 2 6 3" xfId="13004"/>
    <cellStyle name="40% - Accent6 8 2 7" xfId="6911"/>
    <cellStyle name="40% - Accent6 8 2 7 2" xfId="9393"/>
    <cellStyle name="40% - Accent6 8 2 7 2 2" xfId="15757"/>
    <cellStyle name="40% - Accent6 8 2 7 3" xfId="13310"/>
    <cellStyle name="40% - Accent6 8 2 8" xfId="9387"/>
    <cellStyle name="40% - Accent6 8 2 8 2" xfId="15751"/>
    <cellStyle name="40% - Accent6 8 2 9" xfId="10370"/>
    <cellStyle name="40% - Accent6 8 3" xfId="2197"/>
    <cellStyle name="40% - Accent6 8 3 2" xfId="9394"/>
    <cellStyle name="40% - Accent6 8 3 2 2" xfId="15758"/>
    <cellStyle name="40% - Accent6 8 3 3" xfId="11288"/>
    <cellStyle name="40% - Accent6 8 4" xfId="2872"/>
    <cellStyle name="40% - Accent6 8 4 2" xfId="9395"/>
    <cellStyle name="40% - Accent6 8 4 2 2" xfId="15759"/>
    <cellStyle name="40% - Accent6 8 4 3" xfId="11506"/>
    <cellStyle name="40% - Accent6 8 5" xfId="3240"/>
    <cellStyle name="40% - Accent6 8 5 2" xfId="9396"/>
    <cellStyle name="40% - Accent6 8 5 2 2" xfId="15760"/>
    <cellStyle name="40% - Accent6 8 5 3" xfId="11606"/>
    <cellStyle name="40% - Accent6 8 6" xfId="3505"/>
    <cellStyle name="40% - Accent6 8 6 2" xfId="9397"/>
    <cellStyle name="40% - Accent6 8 6 2 2" xfId="15761"/>
    <cellStyle name="40% - Accent6 8 6 3" xfId="11702"/>
    <cellStyle name="40% - Accent6 8 7" xfId="3855"/>
    <cellStyle name="40% - Accent6 8 7 2" xfId="9398"/>
    <cellStyle name="40% - Accent6 8 7 2 2" xfId="15762"/>
    <cellStyle name="40% - Accent6 8 7 3" xfId="11916"/>
    <cellStyle name="40% - Accent6 8 8" xfId="4391"/>
    <cellStyle name="40% - Accent6 8 8 2" xfId="9399"/>
    <cellStyle name="40% - Accent6 8 8 2 2" xfId="15763"/>
    <cellStyle name="40% - Accent6 8 8 3" xfId="12128"/>
    <cellStyle name="40% - Accent6 8 9" xfId="4007"/>
    <cellStyle name="40% - Accent6 8 9 2" xfId="9400"/>
    <cellStyle name="40% - Accent6 8 9 2 2" xfId="15764"/>
    <cellStyle name="40% - Accent6 8 9 3" xfId="11969"/>
    <cellStyle name="40% - Accent6 9" xfId="385"/>
    <cellStyle name="40% - Accent6 9 10" xfId="5525"/>
    <cellStyle name="40% - Accent6 9 10 2" xfId="9402"/>
    <cellStyle name="40% - Accent6 9 10 2 2" xfId="15766"/>
    <cellStyle name="40% - Accent6 9 10 3" xfId="12492"/>
    <cellStyle name="40% - Accent6 9 11" xfId="5885"/>
    <cellStyle name="40% - Accent6 9 11 2" xfId="9403"/>
    <cellStyle name="40% - Accent6 9 11 2 2" xfId="15767"/>
    <cellStyle name="40% - Accent6 9 11 3" xfId="12691"/>
    <cellStyle name="40% - Accent6 9 12" xfId="6477"/>
    <cellStyle name="40% - Accent6 9 12 2" xfId="9404"/>
    <cellStyle name="40% - Accent6 9 12 2 2" xfId="15768"/>
    <cellStyle name="40% - Accent6 9 12 3" xfId="13127"/>
    <cellStyle name="40% - Accent6 9 13" xfId="9401"/>
    <cellStyle name="40% - Accent6 9 13 2" xfId="15765"/>
    <cellStyle name="40% - Accent6 9 14" xfId="9984"/>
    <cellStyle name="40% - Accent6 9 14 2" xfId="16131"/>
    <cellStyle name="40% - Accent6 9 15" xfId="10106"/>
    <cellStyle name="40% - Accent6 9 2" xfId="1066"/>
    <cellStyle name="40% - Accent6 9 2 2" xfId="3993"/>
    <cellStyle name="40% - Accent6 9 2 2 2" xfId="9406"/>
    <cellStyle name="40% - Accent6 9 2 2 2 2" xfId="15770"/>
    <cellStyle name="40% - Accent6 9 2 2 3" xfId="10771"/>
    <cellStyle name="40% - Accent6 9 2 3" xfId="5188"/>
    <cellStyle name="40% - Accent6 9 2 3 2" xfId="9407"/>
    <cellStyle name="40% - Accent6 9 2 3 2 2" xfId="15771"/>
    <cellStyle name="40% - Accent6 9 2 3 3" xfId="12411"/>
    <cellStyle name="40% - Accent6 9 2 4" xfId="5664"/>
    <cellStyle name="40% - Accent6 9 2 4 2" xfId="9408"/>
    <cellStyle name="40% - Accent6 9 2 4 2 2" xfId="15772"/>
    <cellStyle name="40% - Accent6 9 2 4 3" xfId="12620"/>
    <cellStyle name="40% - Accent6 9 2 5" xfId="6018"/>
    <cellStyle name="40% - Accent6 9 2 5 2" xfId="9409"/>
    <cellStyle name="40% - Accent6 9 2 5 2 2" xfId="15773"/>
    <cellStyle name="40% - Accent6 9 2 5 3" xfId="12818"/>
    <cellStyle name="40% - Accent6 9 2 6" xfId="6304"/>
    <cellStyle name="40% - Accent6 9 2 6 2" xfId="9410"/>
    <cellStyle name="40% - Accent6 9 2 6 2 2" xfId="15774"/>
    <cellStyle name="40% - Accent6 9 2 6 3" xfId="13005"/>
    <cellStyle name="40% - Accent6 9 2 7" xfId="6912"/>
    <cellStyle name="40% - Accent6 9 2 7 2" xfId="9411"/>
    <cellStyle name="40% - Accent6 9 2 7 2 2" xfId="15775"/>
    <cellStyle name="40% - Accent6 9 2 7 3" xfId="13311"/>
    <cellStyle name="40% - Accent6 9 2 8" xfId="9405"/>
    <cellStyle name="40% - Accent6 9 2 8 2" xfId="15769"/>
    <cellStyle name="40% - Accent6 9 2 9" xfId="10371"/>
    <cellStyle name="40% - Accent6 9 3" xfId="2198"/>
    <cellStyle name="40% - Accent6 9 3 2" xfId="9412"/>
    <cellStyle name="40% - Accent6 9 3 2 2" xfId="15776"/>
    <cellStyle name="40% - Accent6 9 3 3" xfId="11289"/>
    <cellStyle name="40% - Accent6 9 4" xfId="2871"/>
    <cellStyle name="40% - Accent6 9 4 2" xfId="9413"/>
    <cellStyle name="40% - Accent6 9 4 2 2" xfId="15777"/>
    <cellStyle name="40% - Accent6 9 4 3" xfId="11505"/>
    <cellStyle name="40% - Accent6 9 5" xfId="3239"/>
    <cellStyle name="40% - Accent6 9 5 2" xfId="9414"/>
    <cellStyle name="40% - Accent6 9 5 2 2" xfId="15778"/>
    <cellStyle name="40% - Accent6 9 5 3" xfId="11605"/>
    <cellStyle name="40% - Accent6 9 6" xfId="3504"/>
    <cellStyle name="40% - Accent6 9 6 2" xfId="9415"/>
    <cellStyle name="40% - Accent6 9 6 2 2" xfId="15779"/>
    <cellStyle name="40% - Accent6 9 6 3" xfId="11701"/>
    <cellStyle name="40% - Accent6 9 7" xfId="3856"/>
    <cellStyle name="40% - Accent6 9 7 2" xfId="9416"/>
    <cellStyle name="40% - Accent6 9 7 2 2" xfId="15780"/>
    <cellStyle name="40% - Accent6 9 7 3" xfId="11917"/>
    <cellStyle name="40% - Accent6 9 8" xfId="4392"/>
    <cellStyle name="40% - Accent6 9 8 2" xfId="9417"/>
    <cellStyle name="40% - Accent6 9 8 2 2" xfId="15781"/>
    <cellStyle name="40% - Accent6 9 8 3" xfId="12129"/>
    <cellStyle name="40% - Accent6 9 9" xfId="4561"/>
    <cellStyle name="40% - Accent6 9 9 2" xfId="9418"/>
    <cellStyle name="40% - Accent6 9 9 2 2" xfId="15782"/>
    <cellStyle name="40% - Accent6 9 9 3" xfId="12130"/>
    <cellStyle name="60% - Accent1 10" xfId="1068"/>
    <cellStyle name="60% - Accent1 11" xfId="1069"/>
    <cellStyle name="60% - Accent1 12" xfId="1070"/>
    <cellStyle name="60% - Accent1 13" xfId="1067"/>
    <cellStyle name="60% - Accent1 2" xfId="386"/>
    <cellStyle name="60% - Accent1 2 10" xfId="4893"/>
    <cellStyle name="60% - Accent1 2 11" xfId="6478"/>
    <cellStyle name="60% - Accent1 2 2" xfId="1071"/>
    <cellStyle name="60% - Accent1 2 2 10" xfId="5507"/>
    <cellStyle name="60% - Accent1 2 2 11" xfId="6479"/>
    <cellStyle name="60% - Accent1 2 2 2" xfId="1072"/>
    <cellStyle name="60% - Accent1 2 2 2 2" xfId="10773"/>
    <cellStyle name="60% - Accent1 2 2 2 3" xfId="10772"/>
    <cellStyle name="60% - Accent1 2 2 3" xfId="2204"/>
    <cellStyle name="60% - Accent1 2 2 4" xfId="2376"/>
    <cellStyle name="60% - Accent1 2 2 5" xfId="2018"/>
    <cellStyle name="60% - Accent1 2 2 6" xfId="2624"/>
    <cellStyle name="60% - Accent1 2 2 7" xfId="4398"/>
    <cellStyle name="60% - Accent1 2 2 8" xfId="4537"/>
    <cellStyle name="60% - Accent1 2 2 9" xfId="5031"/>
    <cellStyle name="60% - Accent1 2 3" xfId="2203"/>
    <cellStyle name="60% - Accent1 2 3 2" xfId="11290"/>
    <cellStyle name="60% - Accent1 2 3 3" xfId="10372"/>
    <cellStyle name="60% - Accent1 2 4" xfId="2869"/>
    <cellStyle name="60% - Accent1 2 5" xfId="3237"/>
    <cellStyle name="60% - Accent1 2 6" xfId="3502"/>
    <cellStyle name="60% - Accent1 2 7" xfId="4397"/>
    <cellStyle name="60% - Accent1 2 8" xfId="4534"/>
    <cellStyle name="60% - Accent1 2 9" xfId="4115"/>
    <cellStyle name="60% - Accent1 3" xfId="387"/>
    <cellStyle name="60% - Accent1 3 10" xfId="4889"/>
    <cellStyle name="60% - Accent1 3 11" xfId="6480"/>
    <cellStyle name="60% - Accent1 3 2" xfId="1073"/>
    <cellStyle name="60% - Accent1 3 2 10" xfId="4878"/>
    <cellStyle name="60% - Accent1 3 2 11" xfId="6481"/>
    <cellStyle name="60% - Accent1 3 2 2" xfId="1074"/>
    <cellStyle name="60% - Accent1 3 2 2 2" xfId="10775"/>
    <cellStyle name="60% - Accent1 3 2 2 3" xfId="10774"/>
    <cellStyle name="60% - Accent1 3 2 3" xfId="2206"/>
    <cellStyle name="60% - Accent1 3 2 4" xfId="2379"/>
    <cellStyle name="60% - Accent1 3 2 5" xfId="2015"/>
    <cellStyle name="60% - Accent1 3 2 6" xfId="2627"/>
    <cellStyle name="60% - Accent1 3 2 7" xfId="4400"/>
    <cellStyle name="60% - Accent1 3 2 8" xfId="4535"/>
    <cellStyle name="60% - Accent1 3 2 9" xfId="4130"/>
    <cellStyle name="60% - Accent1 3 3" xfId="2205"/>
    <cellStyle name="60% - Accent1 3 3 2" xfId="11291"/>
    <cellStyle name="60% - Accent1 3 3 3" xfId="10373"/>
    <cellStyle name="60% - Accent1 3 4" xfId="2380"/>
    <cellStyle name="60% - Accent1 3 5" xfId="2014"/>
    <cellStyle name="60% - Accent1 3 6" xfId="2628"/>
    <cellStyle name="60% - Accent1 3 7" xfId="4399"/>
    <cellStyle name="60% - Accent1 3 8" xfId="4536"/>
    <cellStyle name="60% - Accent1 3 9" xfId="4120"/>
    <cellStyle name="60% - Accent1 4" xfId="388"/>
    <cellStyle name="60% - Accent1 4 10" xfId="4877"/>
    <cellStyle name="60% - Accent1 4 11" xfId="6482"/>
    <cellStyle name="60% - Accent1 4 2" xfId="1075"/>
    <cellStyle name="60% - Accent1 4 2 2" xfId="10776"/>
    <cellStyle name="60% - Accent1 4 2 3" xfId="10374"/>
    <cellStyle name="60% - Accent1 4 3" xfId="2207"/>
    <cellStyle name="60% - Accent1 4 4" xfId="2378"/>
    <cellStyle name="60% - Accent1 4 5" xfId="2016"/>
    <cellStyle name="60% - Accent1 4 6" xfId="2626"/>
    <cellStyle name="60% - Accent1 4 7" xfId="4401"/>
    <cellStyle name="60% - Accent1 4 8" xfId="4533"/>
    <cellStyle name="60% - Accent1 4 9" xfId="4131"/>
    <cellStyle name="60% - Accent1 5" xfId="389"/>
    <cellStyle name="60% - Accent1 5 10" xfId="4876"/>
    <cellStyle name="60% - Accent1 5 11" xfId="6483"/>
    <cellStyle name="60% - Accent1 5 2" xfId="1076"/>
    <cellStyle name="60% - Accent1 5 2 2" xfId="10777"/>
    <cellStyle name="60% - Accent1 5 2 3" xfId="10375"/>
    <cellStyle name="60% - Accent1 5 3" xfId="2208"/>
    <cellStyle name="60% - Accent1 5 4" xfId="2377"/>
    <cellStyle name="60% - Accent1 5 5" xfId="2017"/>
    <cellStyle name="60% - Accent1 5 6" xfId="2625"/>
    <cellStyle name="60% - Accent1 5 7" xfId="4402"/>
    <cellStyle name="60% - Accent1 5 8" xfId="4520"/>
    <cellStyle name="60% - Accent1 5 9" xfId="4132"/>
    <cellStyle name="60% - Accent1 6" xfId="390"/>
    <cellStyle name="60% - Accent1 6 10" xfId="4874"/>
    <cellStyle name="60% - Accent1 6 11" xfId="6484"/>
    <cellStyle name="60% - Accent1 6 2" xfId="1077"/>
    <cellStyle name="60% - Accent1 6 2 2" xfId="10778"/>
    <cellStyle name="60% - Accent1 6 2 3" xfId="10376"/>
    <cellStyle name="60% - Accent1 6 3" xfId="2209"/>
    <cellStyle name="60% - Accent1 6 4" xfId="684"/>
    <cellStyle name="60% - Accent1 6 5" xfId="2850"/>
    <cellStyle name="60% - Accent1 6 6" xfId="3219"/>
    <cellStyle name="60% - Accent1 6 7" xfId="4403"/>
    <cellStyle name="60% - Accent1 6 8" xfId="4523"/>
    <cellStyle name="60% - Accent1 6 9" xfId="4134"/>
    <cellStyle name="60% - Accent1 7" xfId="391"/>
    <cellStyle name="60% - Accent1 7 10" xfId="4859"/>
    <cellStyle name="60% - Accent1 7 11" xfId="6485"/>
    <cellStyle name="60% - Accent1 7 2" xfId="1078"/>
    <cellStyle name="60% - Accent1 7 2 2" xfId="10779"/>
    <cellStyle name="60% - Accent1 7 2 3" xfId="10377"/>
    <cellStyle name="60% - Accent1 7 3" xfId="2210"/>
    <cellStyle name="60% - Accent1 7 4" xfId="2372"/>
    <cellStyle name="60% - Accent1 7 5" xfId="2023"/>
    <cellStyle name="60% - Accent1 7 6" xfId="2619"/>
    <cellStyle name="60% - Accent1 7 7" xfId="4404"/>
    <cellStyle name="60% - Accent1 7 8" xfId="4522"/>
    <cellStyle name="60% - Accent1 7 9" xfId="4146"/>
    <cellStyle name="60% - Accent1 8" xfId="392"/>
    <cellStyle name="60% - Accent1 8 10" xfId="4861"/>
    <cellStyle name="60% - Accent1 8 11" xfId="6486"/>
    <cellStyle name="60% - Accent1 8 2" xfId="1079"/>
    <cellStyle name="60% - Accent1 8 2 2" xfId="10780"/>
    <cellStyle name="60% - Accent1 8 2 3" xfId="10378"/>
    <cellStyle name="60% - Accent1 8 3" xfId="2211"/>
    <cellStyle name="60% - Accent1 8 4" xfId="2359"/>
    <cellStyle name="60% - Accent1 8 5" xfId="2037"/>
    <cellStyle name="60% - Accent1 8 6" xfId="2608"/>
    <cellStyle name="60% - Accent1 8 7" xfId="4405"/>
    <cellStyle name="60% - Accent1 8 8" xfId="4521"/>
    <cellStyle name="60% - Accent1 8 9" xfId="4144"/>
    <cellStyle name="60% - Accent1 9" xfId="1080"/>
    <cellStyle name="60% - Accent2 10" xfId="1082"/>
    <cellStyle name="60% - Accent2 11" xfId="1083"/>
    <cellStyle name="60% - Accent2 12" xfId="1084"/>
    <cellStyle name="60% - Accent2 13" xfId="1081"/>
    <cellStyle name="60% - Accent2 2" xfId="393"/>
    <cellStyle name="60% - Accent2 2 10" xfId="4847"/>
    <cellStyle name="60% - Accent2 2 11" xfId="6487"/>
    <cellStyle name="60% - Accent2 2 2" xfId="1085"/>
    <cellStyle name="60% - Accent2 2 2 10" xfId="4846"/>
    <cellStyle name="60% - Accent2 2 2 11" xfId="6488"/>
    <cellStyle name="60% - Accent2 2 2 2" xfId="1086"/>
    <cellStyle name="60% - Accent2 2 2 2 2" xfId="10782"/>
    <cellStyle name="60% - Accent2 2 2 2 3" xfId="10781"/>
    <cellStyle name="60% - Accent2 2 2 3" xfId="2218"/>
    <cellStyle name="60% - Accent2 2 2 4" xfId="2347"/>
    <cellStyle name="60% - Accent2 2 2 5" xfId="1873"/>
    <cellStyle name="60% - Accent2 2 2 6" xfId="2832"/>
    <cellStyle name="60% - Accent2 2 2 7" xfId="4412"/>
    <cellStyle name="60% - Accent2 2 2 8" xfId="4490"/>
    <cellStyle name="60% - Accent2 2 2 9" xfId="4159"/>
    <cellStyle name="60% - Accent2 2 3" xfId="2217"/>
    <cellStyle name="60% - Accent2 2 3 2" xfId="11292"/>
    <cellStyle name="60% - Accent2 2 3 3" xfId="10379"/>
    <cellStyle name="60% - Accent2 2 4" xfId="2348"/>
    <cellStyle name="60% - Accent2 2 5" xfId="1874"/>
    <cellStyle name="60% - Accent2 2 6" xfId="2833"/>
    <cellStyle name="60% - Accent2 2 7" xfId="4411"/>
    <cellStyle name="60% - Accent2 2 8" xfId="4503"/>
    <cellStyle name="60% - Accent2 2 9" xfId="4158"/>
    <cellStyle name="60% - Accent2 3" xfId="394"/>
    <cellStyle name="60% - Accent2 3 10" xfId="4837"/>
    <cellStyle name="60% - Accent2 3 11" xfId="6489"/>
    <cellStyle name="60% - Accent2 3 2" xfId="1087"/>
    <cellStyle name="60% - Accent2 3 2 10" xfId="4820"/>
    <cellStyle name="60% - Accent2 3 2 11" xfId="6490"/>
    <cellStyle name="60% - Accent2 3 2 2" xfId="1088"/>
    <cellStyle name="60% - Accent2 3 2 2 2" xfId="10784"/>
    <cellStyle name="60% - Accent2 3 2 2 3" xfId="10783"/>
    <cellStyle name="60% - Accent2 3 2 3" xfId="2220"/>
    <cellStyle name="60% - Accent2 3 2 4" xfId="2344"/>
    <cellStyle name="60% - Accent2 3 2 5" xfId="2890"/>
    <cellStyle name="60% - Accent2 3 2 6" xfId="3254"/>
    <cellStyle name="60% - Accent2 3 2 7" xfId="4414"/>
    <cellStyle name="60% - Accent2 3 2 8" xfId="4492"/>
    <cellStyle name="60% - Accent2 3 2 9" xfId="4181"/>
    <cellStyle name="60% - Accent2 3 3" xfId="2219"/>
    <cellStyle name="60% - Accent2 3 3 2" xfId="11293"/>
    <cellStyle name="60% - Accent2 3 3 3" xfId="10380"/>
    <cellStyle name="60% - Accent2 3 4" xfId="2346"/>
    <cellStyle name="60% - Accent2 3 5" xfId="2888"/>
    <cellStyle name="60% - Accent2 3 6" xfId="3253"/>
    <cellStyle name="60% - Accent2 3 7" xfId="4413"/>
    <cellStyle name="60% - Accent2 3 8" xfId="4493"/>
    <cellStyle name="60% - Accent2 3 9" xfId="4167"/>
    <cellStyle name="60% - Accent2 4" xfId="395"/>
    <cellStyle name="60% - Accent2 4 10" xfId="4825"/>
    <cellStyle name="60% - Accent2 4 11" xfId="6491"/>
    <cellStyle name="60% - Accent2 4 2" xfId="1089"/>
    <cellStyle name="60% - Accent2 4 2 2" xfId="10785"/>
    <cellStyle name="60% - Accent2 4 2 3" xfId="10381"/>
    <cellStyle name="60% - Accent2 4 3" xfId="2221"/>
    <cellStyle name="60% - Accent2 4 4" xfId="2331"/>
    <cellStyle name="60% - Accent2 4 5" xfId="2911"/>
    <cellStyle name="60% - Accent2 4 6" xfId="3275"/>
    <cellStyle name="60% - Accent2 4 7" xfId="4415"/>
    <cellStyle name="60% - Accent2 4 8" xfId="4491"/>
    <cellStyle name="60% - Accent2 4 9" xfId="4178"/>
    <cellStyle name="60% - Accent2 5" xfId="396"/>
    <cellStyle name="60% - Accent2 5 10" xfId="4824"/>
    <cellStyle name="60% - Accent2 5 11" xfId="6492"/>
    <cellStyle name="60% - Accent2 5 2" xfId="1090"/>
    <cellStyle name="60% - Accent2 5 2 2" xfId="10786"/>
    <cellStyle name="60% - Accent2 5 2 3" xfId="10382"/>
    <cellStyle name="60% - Accent2 5 3" xfId="2222"/>
    <cellStyle name="60% - Accent2 5 4" xfId="2334"/>
    <cellStyle name="60% - Accent2 5 5" xfId="2908"/>
    <cellStyle name="60% - Accent2 5 6" xfId="3272"/>
    <cellStyle name="60% - Accent2 5 7" xfId="4416"/>
    <cellStyle name="60% - Accent2 5 8" xfId="4489"/>
    <cellStyle name="60% - Accent2 5 9" xfId="4179"/>
    <cellStyle name="60% - Accent2 6" xfId="397"/>
    <cellStyle name="60% - Accent2 6 10" xfId="4823"/>
    <cellStyle name="60% - Accent2 6 11" xfId="6493"/>
    <cellStyle name="60% - Accent2 6 2" xfId="1091"/>
    <cellStyle name="60% - Accent2 6 2 2" xfId="10787"/>
    <cellStyle name="60% - Accent2 6 2 3" xfId="10383"/>
    <cellStyle name="60% - Accent2 6 3" xfId="2223"/>
    <cellStyle name="60% - Accent2 6 4" xfId="2333"/>
    <cellStyle name="60% - Accent2 6 5" xfId="2909"/>
    <cellStyle name="60% - Accent2 6 6" xfId="3273"/>
    <cellStyle name="60% - Accent2 6 7" xfId="4417"/>
    <cellStyle name="60% - Accent2 6 8" xfId="4477"/>
    <cellStyle name="60% - Accent2 6 9" xfId="4180"/>
    <cellStyle name="60% - Accent2 7" xfId="398"/>
    <cellStyle name="60% - Accent2 7 10" xfId="4818"/>
    <cellStyle name="60% - Accent2 7 11" xfId="6494"/>
    <cellStyle name="60% - Accent2 7 2" xfId="1092"/>
    <cellStyle name="60% - Accent2 7 2 2" xfId="10788"/>
    <cellStyle name="60% - Accent2 7 2 3" xfId="10384"/>
    <cellStyle name="60% - Accent2 7 3" xfId="2224"/>
    <cellStyle name="60% - Accent2 7 4" xfId="2332"/>
    <cellStyle name="60% - Accent2 7 5" xfId="2910"/>
    <cellStyle name="60% - Accent2 7 6" xfId="3274"/>
    <cellStyle name="60% - Accent2 7 7" xfId="4418"/>
    <cellStyle name="60% - Accent2 7 8" xfId="4479"/>
    <cellStyle name="60% - Accent2 7 9" xfId="4183"/>
    <cellStyle name="60% - Accent2 8" xfId="399"/>
    <cellStyle name="60% - Accent2 8 10" xfId="4807"/>
    <cellStyle name="60% - Accent2 8 11" xfId="6495"/>
    <cellStyle name="60% - Accent2 8 2" xfId="1093"/>
    <cellStyle name="60% - Accent2 8 2 2" xfId="10789"/>
    <cellStyle name="60% - Accent2 8 2 3" xfId="10385"/>
    <cellStyle name="60% - Accent2 8 3" xfId="2225"/>
    <cellStyle name="60% - Accent2 8 4" xfId="2324"/>
    <cellStyle name="60% - Accent2 8 5" xfId="2922"/>
    <cellStyle name="60% - Accent2 8 6" xfId="3286"/>
    <cellStyle name="60% - Accent2 8 7" xfId="4419"/>
    <cellStyle name="60% - Accent2 8 8" xfId="4478"/>
    <cellStyle name="60% - Accent2 8 9" xfId="4196"/>
    <cellStyle name="60% - Accent2 9" xfId="1094"/>
    <cellStyle name="60% - Accent3 10" xfId="1096"/>
    <cellStyle name="60% - Accent3 11" xfId="1097"/>
    <cellStyle name="60% - Accent3 12" xfId="1098"/>
    <cellStyle name="60% - Accent3 13" xfId="1095"/>
    <cellStyle name="60% - Accent3 2" xfId="400"/>
    <cellStyle name="60% - Accent3 2 10" xfId="4796"/>
    <cellStyle name="60% - Accent3 2 11" xfId="6496"/>
    <cellStyle name="60% - Accent3 2 2" xfId="1099"/>
    <cellStyle name="60% - Accent3 2 2 10" xfId="4795"/>
    <cellStyle name="60% - Accent3 2 2 11" xfId="6497"/>
    <cellStyle name="60% - Accent3 2 2 2" xfId="1100"/>
    <cellStyle name="60% - Accent3 2 2 2 2" xfId="10791"/>
    <cellStyle name="60% - Accent3 2 2 2 3" xfId="10790"/>
    <cellStyle name="60% - Accent3 2 2 3" xfId="2232"/>
    <cellStyle name="60% - Accent3 2 2 4" xfId="2300"/>
    <cellStyle name="60% - Accent3 2 2 5" xfId="2955"/>
    <cellStyle name="60% - Accent3 2 2 6" xfId="3317"/>
    <cellStyle name="60% - Accent3 2 2 7" xfId="4426"/>
    <cellStyle name="60% - Accent3 2 2 8" xfId="4462"/>
    <cellStyle name="60% - Accent3 2 2 9" xfId="4209"/>
    <cellStyle name="60% - Accent3 2 3" xfId="2231"/>
    <cellStyle name="60% - Accent3 2 3 2" xfId="11294"/>
    <cellStyle name="60% - Accent3 2 3 3" xfId="10386"/>
    <cellStyle name="60% - Accent3 2 4" xfId="2297"/>
    <cellStyle name="60% - Accent3 2 5" xfId="2962"/>
    <cellStyle name="60% - Accent3 2 6" xfId="3324"/>
    <cellStyle name="60% - Accent3 2 7" xfId="4425"/>
    <cellStyle name="60% - Accent3 2 8" xfId="4464"/>
    <cellStyle name="60% - Accent3 2 9" xfId="4208"/>
    <cellStyle name="60% - Accent3 3" xfId="401"/>
    <cellStyle name="60% - Accent3 3 10" xfId="4794"/>
    <cellStyle name="60% - Accent3 3 11" xfId="6498"/>
    <cellStyle name="60% - Accent3 3 2" xfId="1101"/>
    <cellStyle name="60% - Accent3 3 2 10" xfId="4793"/>
    <cellStyle name="60% - Accent3 3 2 11" xfId="6499"/>
    <cellStyle name="60% - Accent3 3 2 2" xfId="1102"/>
    <cellStyle name="60% - Accent3 3 2 2 2" xfId="10793"/>
    <cellStyle name="60% - Accent3 3 2 2 3" xfId="10792"/>
    <cellStyle name="60% - Accent3 3 2 3" xfId="2234"/>
    <cellStyle name="60% - Accent3 3 2 4" xfId="2298"/>
    <cellStyle name="60% - Accent3 3 2 5" xfId="2961"/>
    <cellStyle name="60% - Accent3 3 2 6" xfId="3323"/>
    <cellStyle name="60% - Accent3 3 2 7" xfId="4428"/>
    <cellStyle name="60% - Accent3 3 2 8" xfId="4452"/>
    <cellStyle name="60% - Accent3 3 2 9" xfId="4212"/>
    <cellStyle name="60% - Accent3 3 3" xfId="2233"/>
    <cellStyle name="60% - Accent3 3 3 2" xfId="11295"/>
    <cellStyle name="60% - Accent3 3 3 3" xfId="10387"/>
    <cellStyle name="60% - Accent3 3 4" xfId="2299"/>
    <cellStyle name="60% - Accent3 3 5" xfId="2960"/>
    <cellStyle name="60% - Accent3 3 6" xfId="3322"/>
    <cellStyle name="60% - Accent3 3 7" xfId="4427"/>
    <cellStyle name="60% - Accent3 3 8" xfId="4449"/>
    <cellStyle name="60% - Accent3 3 9" xfId="4210"/>
    <cellStyle name="60% - Accent3 4" xfId="402"/>
    <cellStyle name="60% - Accent3 4 10" xfId="4992"/>
    <cellStyle name="60% - Accent3 4 11" xfId="6500"/>
    <cellStyle name="60% - Accent3 4 2" xfId="1103"/>
    <cellStyle name="60% - Accent3 4 2 2" xfId="10794"/>
    <cellStyle name="60% - Accent3 4 2 3" xfId="10388"/>
    <cellStyle name="60% - Accent3 4 3" xfId="2235"/>
    <cellStyle name="60% - Accent3 4 4" xfId="2296"/>
    <cellStyle name="60% - Accent3 4 5" xfId="2963"/>
    <cellStyle name="60% - Accent3 4 6" xfId="3325"/>
    <cellStyle name="60% - Accent3 4 7" xfId="4429"/>
    <cellStyle name="60% - Accent3 4 8" xfId="4451"/>
    <cellStyle name="60% - Accent3 4 9" xfId="4227"/>
    <cellStyle name="60% - Accent3 5" xfId="403"/>
    <cellStyle name="60% - Accent3 5 10" xfId="4782"/>
    <cellStyle name="60% - Accent3 5 11" xfId="6501"/>
    <cellStyle name="60% - Accent3 5 2" xfId="1104"/>
    <cellStyle name="60% - Accent3 5 2 2" xfId="10795"/>
    <cellStyle name="60% - Accent3 5 2 3" xfId="10389"/>
    <cellStyle name="60% - Accent3 5 3" xfId="2236"/>
    <cellStyle name="60% - Accent3 5 4" xfId="2283"/>
    <cellStyle name="60% - Accent3 5 5" xfId="2984"/>
    <cellStyle name="60% - Accent3 5 6" xfId="3346"/>
    <cellStyle name="60% - Accent3 5 7" xfId="4430"/>
    <cellStyle name="60% - Accent3 5 8" xfId="4450"/>
    <cellStyle name="60% - Accent3 5 9" xfId="4223"/>
    <cellStyle name="60% - Accent3 6" xfId="404"/>
    <cellStyle name="60% - Accent3 6 10" xfId="4022"/>
    <cellStyle name="60% - Accent3 6 11" xfId="6502"/>
    <cellStyle name="60% - Accent3 6 2" xfId="1105"/>
    <cellStyle name="60% - Accent3 6 2 2" xfId="10796"/>
    <cellStyle name="60% - Accent3 6 2 3" xfId="10390"/>
    <cellStyle name="60% - Accent3 6 3" xfId="2237"/>
    <cellStyle name="60% - Accent3 6 4" xfId="2286"/>
    <cellStyle name="60% - Accent3 6 5" xfId="2977"/>
    <cellStyle name="60% - Accent3 6 6" xfId="3339"/>
    <cellStyle name="60% - Accent3 6 7" xfId="4431"/>
    <cellStyle name="60% - Accent3 6 8" xfId="4448"/>
    <cellStyle name="60% - Accent3 6 9" xfId="4224"/>
    <cellStyle name="60% - Accent3 7" xfId="405"/>
    <cellStyle name="60% - Accent3 7 10" xfId="4028"/>
    <cellStyle name="60% - Accent3 7 11" xfId="6503"/>
    <cellStyle name="60% - Accent3 7 2" xfId="1106"/>
    <cellStyle name="60% - Accent3 7 2 2" xfId="10797"/>
    <cellStyle name="60% - Accent3 7 2 3" xfId="10391"/>
    <cellStyle name="60% - Accent3 7 3" xfId="2238"/>
    <cellStyle name="60% - Accent3 7 4" xfId="2285"/>
    <cellStyle name="60% - Accent3 7 5" xfId="2982"/>
    <cellStyle name="60% - Accent3 7 6" xfId="3344"/>
    <cellStyle name="60% - Accent3 7 7" xfId="4432"/>
    <cellStyle name="60% - Accent3 7 8" xfId="4435"/>
    <cellStyle name="60% - Accent3 7 9" xfId="4226"/>
    <cellStyle name="60% - Accent3 8" xfId="406"/>
    <cellStyle name="60% - Accent3 8 10" xfId="5524"/>
    <cellStyle name="60% - Accent3 8 11" xfId="6504"/>
    <cellStyle name="60% - Accent3 8 2" xfId="1107"/>
    <cellStyle name="60% - Accent3 8 2 2" xfId="10798"/>
    <cellStyle name="60% - Accent3 8 2 3" xfId="10392"/>
    <cellStyle name="60% - Accent3 8 3" xfId="2239"/>
    <cellStyle name="60% - Accent3 8 4" xfId="2284"/>
    <cellStyle name="60% - Accent3 8 5" xfId="2983"/>
    <cellStyle name="60% - Accent3 8 6" xfId="3345"/>
    <cellStyle name="60% - Accent3 8 7" xfId="4433"/>
    <cellStyle name="60% - Accent3 8 8" xfId="4438"/>
    <cellStyle name="60% - Accent3 8 9" xfId="4228"/>
    <cellStyle name="60% - Accent3 9" xfId="1108"/>
    <cellStyle name="60% - Accent4 10" xfId="1110"/>
    <cellStyle name="60% - Accent4 11" xfId="1111"/>
    <cellStyle name="60% - Accent4 12" xfId="1112"/>
    <cellStyle name="60% - Accent4 13" xfId="1109"/>
    <cellStyle name="60% - Accent4 2" xfId="407"/>
    <cellStyle name="60% - Accent4 2 10" xfId="4030"/>
    <cellStyle name="60% - Accent4 2 11" xfId="6505"/>
    <cellStyle name="60% - Accent4 2 2" xfId="1113"/>
    <cellStyle name="60% - Accent4 2 2 10" xfId="4396"/>
    <cellStyle name="60% - Accent4 2 2 11" xfId="6506"/>
    <cellStyle name="60% - Accent4 2 2 2" xfId="1114"/>
    <cellStyle name="60% - Accent4 2 2 2 2" xfId="10800"/>
    <cellStyle name="60% - Accent4 2 2 2 3" xfId="10799"/>
    <cellStyle name="60% - Accent4 2 2 3" xfId="2246"/>
    <cellStyle name="60% - Accent4 2 2 4" xfId="2255"/>
    <cellStyle name="60% - Accent4 2 2 5" xfId="2240"/>
    <cellStyle name="60% - Accent4 2 2 6" xfId="2282"/>
    <cellStyle name="60% - Accent4 2 2 7" xfId="4440"/>
    <cellStyle name="60% - Accent4 2 2 8" xfId="4422"/>
    <cellStyle name="60% - Accent4 2 2 9" xfId="4424"/>
    <cellStyle name="60% - Accent4 2 3" xfId="2245"/>
    <cellStyle name="60% - Accent4 2 3 2" xfId="11296"/>
    <cellStyle name="60% - Accent4 2 3 3" xfId="10393"/>
    <cellStyle name="60% - Accent4 2 4" xfId="2268"/>
    <cellStyle name="60% - Accent4 2 5" xfId="2201"/>
    <cellStyle name="60% - Accent4 2 6" xfId="695"/>
    <cellStyle name="60% - Accent4 2 7" xfId="4439"/>
    <cellStyle name="60% - Accent4 2 8" xfId="4423"/>
    <cellStyle name="60% - Accent4 2 9" xfId="4436"/>
    <cellStyle name="60% - Accent4 3" xfId="408"/>
    <cellStyle name="60% - Accent4 3 10" xfId="4394"/>
    <cellStyle name="60% - Accent4 3 11" xfId="6507"/>
    <cellStyle name="60% - Accent4 3 2" xfId="1115"/>
    <cellStyle name="60% - Accent4 3 2 10" xfId="4031"/>
    <cellStyle name="60% - Accent4 3 2 11" xfId="6508"/>
    <cellStyle name="60% - Accent4 3 2 2" xfId="1116"/>
    <cellStyle name="60% - Accent4 3 2 2 2" xfId="10802"/>
    <cellStyle name="60% - Accent4 3 2 2 3" xfId="10801"/>
    <cellStyle name="60% - Accent4 3 2 3" xfId="2248"/>
    <cellStyle name="60% - Accent4 3 2 4" xfId="2257"/>
    <cellStyle name="60% - Accent4 3 2 5" xfId="2230"/>
    <cellStyle name="60% - Accent4 3 2 6" xfId="2310"/>
    <cellStyle name="60% - Accent4 3 2 7" xfId="4442"/>
    <cellStyle name="60% - Accent4 3 2 8" xfId="4407"/>
    <cellStyle name="60% - Accent4 3 2 9" xfId="4434"/>
    <cellStyle name="60% - Accent4 3 3" xfId="2247"/>
    <cellStyle name="60% - Accent4 3 3 2" xfId="11297"/>
    <cellStyle name="60% - Accent4 3 3 3" xfId="10394"/>
    <cellStyle name="60% - Accent4 3 4" xfId="2258"/>
    <cellStyle name="60% - Accent4 3 5" xfId="2229"/>
    <cellStyle name="60% - Accent4 3 6" xfId="2312"/>
    <cellStyle name="60% - Accent4 3 7" xfId="4441"/>
    <cellStyle name="60% - Accent4 3 8" xfId="4420"/>
    <cellStyle name="60% - Accent4 3 9" xfId="4421"/>
    <cellStyle name="60% - Accent4 4" xfId="409"/>
    <cellStyle name="60% - Accent4 4 10" xfId="4395"/>
    <cellStyle name="60% - Accent4 4 11" xfId="6509"/>
    <cellStyle name="60% - Accent4 4 2" xfId="1117"/>
    <cellStyle name="60% - Accent4 4 2 2" xfId="10803"/>
    <cellStyle name="60% - Accent4 4 2 3" xfId="10395"/>
    <cellStyle name="60% - Accent4 4 3" xfId="2249"/>
    <cellStyle name="60% - Accent4 4 4" xfId="2256"/>
    <cellStyle name="60% - Accent4 4 5" xfId="2227"/>
    <cellStyle name="60% - Accent4 4 6" xfId="2314"/>
    <cellStyle name="60% - Accent4 4 7" xfId="4443"/>
    <cellStyle name="60% - Accent4 4 8" xfId="4410"/>
    <cellStyle name="60% - Accent4 4 9" xfId="4437"/>
    <cellStyle name="60% - Accent4 5" xfId="410"/>
    <cellStyle name="60% - Accent4 5 10" xfId="4194"/>
    <cellStyle name="60% - Accent4 5 11" xfId="6510"/>
    <cellStyle name="60% - Accent4 5 2" xfId="1118"/>
    <cellStyle name="60% - Accent4 5 2 2" xfId="10804"/>
    <cellStyle name="60% - Accent4 5 2 3" xfId="10396"/>
    <cellStyle name="60% - Accent4 5 3" xfId="2250"/>
    <cellStyle name="60% - Accent4 5 4" xfId="2254"/>
    <cellStyle name="60% - Accent4 5 5" xfId="2242"/>
    <cellStyle name="60% - Accent4 5 6" xfId="2272"/>
    <cellStyle name="60% - Accent4 5 7" xfId="4444"/>
    <cellStyle name="60% - Accent4 5 8" xfId="4409"/>
    <cellStyle name="60% - Accent4 5 9" xfId="4476"/>
    <cellStyle name="60% - Accent4 6" xfId="411"/>
    <cellStyle name="60% - Accent4 6 10" xfId="4211"/>
    <cellStyle name="60% - Accent4 6 11" xfId="6511"/>
    <cellStyle name="60% - Accent4 6 2" xfId="1119"/>
    <cellStyle name="60% - Accent4 6 2 2" xfId="10805"/>
    <cellStyle name="60% - Accent4 6 2 3" xfId="10397"/>
    <cellStyle name="60% - Accent4 6 3" xfId="2251"/>
    <cellStyle name="60% - Accent4 6 4" xfId="2241"/>
    <cellStyle name="60% - Accent4 6 5" xfId="2269"/>
    <cellStyle name="60% - Accent4 6 6" xfId="2200"/>
    <cellStyle name="60% - Accent4 6 7" xfId="4445"/>
    <cellStyle name="60% - Accent4 6 8" xfId="4408"/>
    <cellStyle name="60% - Accent4 6 9" xfId="4465"/>
    <cellStyle name="60% - Accent4 7" xfId="412"/>
    <cellStyle name="60% - Accent4 7 10" xfId="4197"/>
    <cellStyle name="60% - Accent4 7 11" xfId="6512"/>
    <cellStyle name="60% - Accent4 7 2" xfId="1120"/>
    <cellStyle name="60% - Accent4 7 2 2" xfId="10806"/>
    <cellStyle name="60% - Accent4 7 2 3" xfId="10398"/>
    <cellStyle name="60% - Accent4 7 3" xfId="2252"/>
    <cellStyle name="60% - Accent4 7 4" xfId="2244"/>
    <cellStyle name="60% - Accent4 7 5" xfId="2270"/>
    <cellStyle name="60% - Accent4 7 6" xfId="3003"/>
    <cellStyle name="60% - Accent4 7 7" xfId="4446"/>
    <cellStyle name="60% - Accent4 7 8" xfId="4406"/>
    <cellStyle name="60% - Accent4 7 9" xfId="4466"/>
    <cellStyle name="60% - Accent4 8" xfId="413"/>
    <cellStyle name="60% - Accent4 8 10" xfId="4195"/>
    <cellStyle name="60% - Accent4 8 11" xfId="6513"/>
    <cellStyle name="60% - Accent4 8 2" xfId="1121"/>
    <cellStyle name="60% - Accent4 8 2 2" xfId="10807"/>
    <cellStyle name="60% - Accent4 8 2 3" xfId="10399"/>
    <cellStyle name="60% - Accent4 8 3" xfId="2253"/>
    <cellStyle name="60% - Accent4 8 4" xfId="2243"/>
    <cellStyle name="60% - Accent4 8 5" xfId="2271"/>
    <cellStyle name="60% - Accent4 8 6" xfId="3002"/>
    <cellStyle name="60% - Accent4 8 7" xfId="4447"/>
    <cellStyle name="60% - Accent4 8 8" xfId="4393"/>
    <cellStyle name="60% - Accent4 8 9" xfId="4463"/>
    <cellStyle name="60% - Accent4 9" xfId="1122"/>
    <cellStyle name="60% - Accent5 10" xfId="1124"/>
    <cellStyle name="60% - Accent5 11" xfId="1125"/>
    <cellStyle name="60% - Accent5 12" xfId="1126"/>
    <cellStyle name="60% - Accent5 13" xfId="1123"/>
    <cellStyle name="60% - Accent5 2" xfId="414"/>
    <cellStyle name="60% - Accent5 2 10" xfId="4145"/>
    <cellStyle name="60% - Accent5 2 11" xfId="6514"/>
    <cellStyle name="60% - Accent5 2 2" xfId="1127"/>
    <cellStyle name="60% - Accent5 2 2 10" xfId="4116"/>
    <cellStyle name="60% - Accent5 2 2 11" xfId="6515"/>
    <cellStyle name="60% - Accent5 2 2 2" xfId="1128"/>
    <cellStyle name="60% - Accent5 2 2 2 2" xfId="10809"/>
    <cellStyle name="60% - Accent5 2 2 2 3" xfId="10808"/>
    <cellStyle name="60% - Accent5 2 2 3" xfId="2260"/>
    <cellStyle name="60% - Accent5 2 2 4" xfId="2226"/>
    <cellStyle name="60% - Accent5 2 2 5" xfId="2311"/>
    <cellStyle name="60% - Accent5 2 2 6" xfId="2941"/>
    <cellStyle name="60% - Accent5 2 2 7" xfId="4454"/>
    <cellStyle name="60% - Accent5 2 2 8" xfId="4014"/>
    <cellStyle name="60% - Accent5 2 2 9" xfId="4551"/>
    <cellStyle name="60% - Accent5 2 3" xfId="2259"/>
    <cellStyle name="60% - Accent5 2 3 2" xfId="11298"/>
    <cellStyle name="60% - Accent5 2 3 3" xfId="10400"/>
    <cellStyle name="60% - Accent5 2 4" xfId="2228"/>
    <cellStyle name="60% - Accent5 2 5" xfId="2313"/>
    <cellStyle name="60% - Accent5 2 6" xfId="2940"/>
    <cellStyle name="60% - Accent5 2 7" xfId="4453"/>
    <cellStyle name="60% - Accent5 2 8" xfId="4024"/>
    <cellStyle name="60% - Accent5 2 9" xfId="4513"/>
    <cellStyle name="60% - Accent5 3" xfId="415"/>
    <cellStyle name="60% - Accent5 3 10" xfId="4114"/>
    <cellStyle name="60% - Accent5 3 11" xfId="6516"/>
    <cellStyle name="60% - Accent5 3 2" xfId="1129"/>
    <cellStyle name="60% - Accent5 3 2 10" xfId="4113"/>
    <cellStyle name="60% - Accent5 3 2 11" xfId="6517"/>
    <cellStyle name="60% - Accent5 3 2 2" xfId="1130"/>
    <cellStyle name="60% - Accent5 3 2 2 2" xfId="10811"/>
    <cellStyle name="60% - Accent5 3 2 2 3" xfId="10810"/>
    <cellStyle name="60% - Accent5 3 2 3" xfId="2262"/>
    <cellStyle name="60% - Accent5 3 2 4" xfId="2216"/>
    <cellStyle name="60% - Accent5 3 2 5" xfId="2345"/>
    <cellStyle name="60% - Accent5 3 2 6" xfId="2889"/>
    <cellStyle name="60% - Accent5 3 2 7" xfId="4456"/>
    <cellStyle name="60% - Accent5 3 2 8" xfId="4234"/>
    <cellStyle name="60% - Accent5 3 2 9" xfId="4549"/>
    <cellStyle name="60% - Accent5 3 3" xfId="2261"/>
    <cellStyle name="60% - Accent5 3 3 2" xfId="11299"/>
    <cellStyle name="60% - Accent5 3 3 3" xfId="10401"/>
    <cellStyle name="60% - Accent5 3 4" xfId="2213"/>
    <cellStyle name="60% - Accent5 3 5" xfId="2361"/>
    <cellStyle name="60% - Accent5 3 6" xfId="2035"/>
    <cellStyle name="60% - Accent5 3 7" xfId="4455"/>
    <cellStyle name="60% - Accent5 3 8" xfId="4235"/>
    <cellStyle name="60% - Accent5 3 9" xfId="4547"/>
    <cellStyle name="60% - Accent5 4" xfId="416"/>
    <cellStyle name="60% - Accent5 4 10" xfId="4112"/>
    <cellStyle name="60% - Accent5 4 11" xfId="6518"/>
    <cellStyle name="60% - Accent5 4 2" xfId="1131"/>
    <cellStyle name="60% - Accent5 4 2 2" xfId="10812"/>
    <cellStyle name="60% - Accent5 4 2 3" xfId="10402"/>
    <cellStyle name="60% - Accent5 4 3" xfId="2263"/>
    <cellStyle name="60% - Accent5 4 4" xfId="2215"/>
    <cellStyle name="60% - Accent5 4 5" xfId="2358"/>
    <cellStyle name="60% - Accent5 4 6" xfId="2038"/>
    <cellStyle name="60% - Accent5 4 7" xfId="4457"/>
    <cellStyle name="60% - Accent5 4 8" xfId="4233"/>
    <cellStyle name="60% - Accent5 4 9" xfId="4550"/>
    <cellStyle name="60% - Accent5 5" xfId="417"/>
    <cellStyle name="60% - Accent5 5 10" xfId="4027"/>
    <cellStyle name="60% - Accent5 5 11" xfId="6519"/>
    <cellStyle name="60% - Accent5 5 2" xfId="1132"/>
    <cellStyle name="60% - Accent5 5 2 2" xfId="10813"/>
    <cellStyle name="60% - Accent5 5 2 3" xfId="10403"/>
    <cellStyle name="60% - Accent5 5 3" xfId="2264"/>
    <cellStyle name="60% - Accent5 5 4" xfId="2214"/>
    <cellStyle name="60% - Accent5 5 5" xfId="2360"/>
    <cellStyle name="60% - Accent5 5 6" xfId="2036"/>
    <cellStyle name="60% - Accent5 5 7" xfId="4458"/>
    <cellStyle name="60% - Accent5 5 8" xfId="4232"/>
    <cellStyle name="60% - Accent5 5 9" xfId="4026"/>
    <cellStyle name="60% - Accent5 6" xfId="418"/>
    <cellStyle name="60% - Accent5 6 10" xfId="5490"/>
    <cellStyle name="60% - Accent5 6 11" xfId="6520"/>
    <cellStyle name="60% - Accent5 6 2" xfId="1133"/>
    <cellStyle name="60% - Accent5 6 2 2" xfId="10814"/>
    <cellStyle name="60% - Accent5 6 2 3" xfId="10404"/>
    <cellStyle name="60% - Accent5 6 3" xfId="2265"/>
    <cellStyle name="60% - Accent5 6 4" xfId="2212"/>
    <cellStyle name="60% - Accent5 6 5" xfId="2362"/>
    <cellStyle name="60% - Accent5 6 6" xfId="2034"/>
    <cellStyle name="60% - Accent5 6 7" xfId="4459"/>
    <cellStyle name="60% - Accent5 6 8" xfId="4231"/>
    <cellStyle name="60% - Accent5 6 9" xfId="5010"/>
    <cellStyle name="60% - Accent5 7" xfId="419"/>
    <cellStyle name="60% - Accent5 7 10" xfId="5479"/>
    <cellStyle name="60% - Accent5 7 11" xfId="6521"/>
    <cellStyle name="60% - Accent5 7 2" xfId="1134"/>
    <cellStyle name="60% - Accent5 7 2 2" xfId="10815"/>
    <cellStyle name="60% - Accent5 7 2 3" xfId="10405"/>
    <cellStyle name="60% - Accent5 7 3" xfId="2266"/>
    <cellStyle name="60% - Accent5 7 4" xfId="2199"/>
    <cellStyle name="60% - Accent5 7 5" xfId="2381"/>
    <cellStyle name="60% - Accent5 7 6" xfId="2013"/>
    <cellStyle name="60% - Accent5 7 7" xfId="4460"/>
    <cellStyle name="60% - Accent5 7 8" xfId="4230"/>
    <cellStyle name="60% - Accent5 7 9" xfId="4998"/>
    <cellStyle name="60% - Accent5 8" xfId="420"/>
    <cellStyle name="60% - Accent5 8 10" xfId="5480"/>
    <cellStyle name="60% - Accent5 8 11" xfId="6522"/>
    <cellStyle name="60% - Accent5 8 2" xfId="1135"/>
    <cellStyle name="60% - Accent5 8 2 2" xfId="10816"/>
    <cellStyle name="60% - Accent5 8 2 3" xfId="10406"/>
    <cellStyle name="60% - Accent5 8 3" xfId="2267"/>
    <cellStyle name="60% - Accent5 8 4" xfId="2202"/>
    <cellStyle name="60% - Accent5 8 5" xfId="3006"/>
    <cellStyle name="60% - Accent5 8 6" xfId="3365"/>
    <cellStyle name="60% - Accent5 8 7" xfId="4461"/>
    <cellStyle name="60% - Accent5 8 8" xfId="4229"/>
    <cellStyle name="60% - Accent5 8 9" xfId="4999"/>
    <cellStyle name="60% - Accent5 9" xfId="1136"/>
    <cellStyle name="60% - Accent6 10" xfId="1138"/>
    <cellStyle name="60% - Accent6 11" xfId="1139"/>
    <cellStyle name="60% - Accent6 12" xfId="1140"/>
    <cellStyle name="60% - Accent6 13" xfId="1137"/>
    <cellStyle name="60% - Accent6 2" xfId="421"/>
    <cellStyle name="60% - Accent6 2 10" xfId="5339"/>
    <cellStyle name="60% - Accent6 2 11" xfId="6523"/>
    <cellStyle name="60% - Accent6 2 2" xfId="1141"/>
    <cellStyle name="60% - Accent6 2 2 10" xfId="5340"/>
    <cellStyle name="60% - Accent6 2 2 11" xfId="6524"/>
    <cellStyle name="60% - Accent6 2 2 2" xfId="1142"/>
    <cellStyle name="60% - Accent6 2 2 2 2" xfId="10818"/>
    <cellStyle name="60% - Accent6 2 2 2 3" xfId="10817"/>
    <cellStyle name="60% - Accent6 2 2 3" xfId="2274"/>
    <cellStyle name="60% - Accent6 2 2 4" xfId="2996"/>
    <cellStyle name="60% - Accent6 2 2 5" xfId="3358"/>
    <cellStyle name="60% - Accent6 2 2 6" xfId="3604"/>
    <cellStyle name="60% - Accent6 2 2 7" xfId="4468"/>
    <cellStyle name="60% - Accent6 2 2 8" xfId="4221"/>
    <cellStyle name="60% - Accent6 2 2 9" xfId="4784"/>
    <cellStyle name="60% - Accent6 2 3" xfId="2273"/>
    <cellStyle name="60% - Accent6 2 3 2" xfId="11300"/>
    <cellStyle name="60% - Accent6 2 3 3" xfId="10407"/>
    <cellStyle name="60% - Accent6 2 4" xfId="2997"/>
    <cellStyle name="60% - Accent6 2 5" xfId="3359"/>
    <cellStyle name="60% - Accent6 2 6" xfId="3605"/>
    <cellStyle name="60% - Accent6 2 7" xfId="4467"/>
    <cellStyle name="60% - Accent6 2 8" xfId="4222"/>
    <cellStyle name="60% - Accent6 2 9" xfId="4783"/>
    <cellStyle name="60% - Accent6 3" xfId="422"/>
    <cellStyle name="60% - Accent6 3 10" xfId="5341"/>
    <cellStyle name="60% - Accent6 3 11" xfId="6525"/>
    <cellStyle name="60% - Accent6 3 2" xfId="1143"/>
    <cellStyle name="60% - Accent6 3 2 10" xfId="5342"/>
    <cellStyle name="60% - Accent6 3 2 11" xfId="6526"/>
    <cellStyle name="60% - Accent6 3 2 2" xfId="1144"/>
    <cellStyle name="60% - Accent6 3 2 2 2" xfId="10820"/>
    <cellStyle name="60% - Accent6 3 2 2 3" xfId="10819"/>
    <cellStyle name="60% - Accent6 3 2 3" xfId="2276"/>
    <cellStyle name="60% - Accent6 3 2 4" xfId="2994"/>
    <cellStyle name="60% - Accent6 3 2 5" xfId="3356"/>
    <cellStyle name="60% - Accent6 3 2 6" xfId="3602"/>
    <cellStyle name="60% - Accent6 3 2 7" xfId="4470"/>
    <cellStyle name="60% - Accent6 3 2 8" xfId="4219"/>
    <cellStyle name="60% - Accent6 3 2 9" xfId="4786"/>
    <cellStyle name="60% - Accent6 3 3" xfId="2275"/>
    <cellStyle name="60% - Accent6 3 3 2" xfId="11301"/>
    <cellStyle name="60% - Accent6 3 3 3" xfId="10408"/>
    <cellStyle name="60% - Accent6 3 4" xfId="2995"/>
    <cellStyle name="60% - Accent6 3 5" xfId="3357"/>
    <cellStyle name="60% - Accent6 3 6" xfId="3603"/>
    <cellStyle name="60% - Accent6 3 7" xfId="4469"/>
    <cellStyle name="60% - Accent6 3 8" xfId="4220"/>
    <cellStyle name="60% - Accent6 3 9" xfId="4785"/>
    <cellStyle name="60% - Accent6 4" xfId="423"/>
    <cellStyle name="60% - Accent6 4 10" xfId="5343"/>
    <cellStyle name="60% - Accent6 4 11" xfId="6527"/>
    <cellStyle name="60% - Accent6 4 2" xfId="1145"/>
    <cellStyle name="60% - Accent6 4 2 2" xfId="10821"/>
    <cellStyle name="60% - Accent6 4 2 3" xfId="10409"/>
    <cellStyle name="60% - Accent6 4 3" xfId="2277"/>
    <cellStyle name="60% - Accent6 4 4" xfId="2993"/>
    <cellStyle name="60% - Accent6 4 5" xfId="3355"/>
    <cellStyle name="60% - Accent6 4 6" xfId="3601"/>
    <cellStyle name="60% - Accent6 4 7" xfId="4471"/>
    <cellStyle name="60% - Accent6 4 8" xfId="4218"/>
    <cellStyle name="60% - Accent6 4 9" xfId="4787"/>
    <cellStyle name="60% - Accent6 5" xfId="424"/>
    <cellStyle name="60% - Accent6 5 10" xfId="5344"/>
    <cellStyle name="60% - Accent6 5 11" xfId="6528"/>
    <cellStyle name="60% - Accent6 5 2" xfId="1146"/>
    <cellStyle name="60% - Accent6 5 2 2" xfId="10822"/>
    <cellStyle name="60% - Accent6 5 2 3" xfId="10410"/>
    <cellStyle name="60% - Accent6 5 3" xfId="2278"/>
    <cellStyle name="60% - Accent6 5 4" xfId="2992"/>
    <cellStyle name="60% - Accent6 5 5" xfId="3354"/>
    <cellStyle name="60% - Accent6 5 6" xfId="3600"/>
    <cellStyle name="60% - Accent6 5 7" xfId="4472"/>
    <cellStyle name="60% - Accent6 5 8" xfId="4217"/>
    <cellStyle name="60% - Accent6 5 9" xfId="4788"/>
    <cellStyle name="60% - Accent6 6" xfId="425"/>
    <cellStyle name="60% - Accent6 6 10" xfId="5345"/>
    <cellStyle name="60% - Accent6 6 11" xfId="6529"/>
    <cellStyle name="60% - Accent6 6 2" xfId="1147"/>
    <cellStyle name="60% - Accent6 6 2 2" xfId="10823"/>
    <cellStyle name="60% - Accent6 6 2 3" xfId="10411"/>
    <cellStyle name="60% - Accent6 6 3" xfId="2279"/>
    <cellStyle name="60% - Accent6 6 4" xfId="2987"/>
    <cellStyle name="60% - Accent6 6 5" xfId="3349"/>
    <cellStyle name="60% - Accent6 6 6" xfId="3595"/>
    <cellStyle name="60% - Accent6 6 7" xfId="4473"/>
    <cellStyle name="60% - Accent6 6 8" xfId="4216"/>
    <cellStyle name="60% - Accent6 6 9" xfId="4789"/>
    <cellStyle name="60% - Accent6 7" xfId="426"/>
    <cellStyle name="60% - Accent6 7 10" xfId="5346"/>
    <cellStyle name="60% - Accent6 7 11" xfId="6530"/>
    <cellStyle name="60% - Accent6 7 2" xfId="1148"/>
    <cellStyle name="60% - Accent6 7 2 2" xfId="10824"/>
    <cellStyle name="60% - Accent6 7 2 3" xfId="10412"/>
    <cellStyle name="60% - Accent6 7 3" xfId="2280"/>
    <cellStyle name="60% - Accent6 7 4" xfId="2986"/>
    <cellStyle name="60% - Accent6 7 5" xfId="3348"/>
    <cellStyle name="60% - Accent6 7 6" xfId="3594"/>
    <cellStyle name="60% - Accent6 7 7" xfId="4474"/>
    <cellStyle name="60% - Accent6 7 8" xfId="4215"/>
    <cellStyle name="60% - Accent6 7 9" xfId="4790"/>
    <cellStyle name="60% - Accent6 8" xfId="427"/>
    <cellStyle name="60% - Accent6 8 10" xfId="5347"/>
    <cellStyle name="60% - Accent6 8 11" xfId="6531"/>
    <cellStyle name="60% - Accent6 8 2" xfId="1149"/>
    <cellStyle name="60% - Accent6 8 2 2" xfId="10825"/>
    <cellStyle name="60% - Accent6 8 2 3" xfId="10413"/>
    <cellStyle name="60% - Accent6 8 3" xfId="2281"/>
    <cellStyle name="60% - Accent6 8 4" xfId="2985"/>
    <cellStyle name="60% - Accent6 8 5" xfId="3347"/>
    <cellStyle name="60% - Accent6 8 6" xfId="3593"/>
    <cellStyle name="60% - Accent6 8 7" xfId="4475"/>
    <cellStyle name="60% - Accent6 8 8" xfId="4213"/>
    <cellStyle name="60% - Accent6 8 9" xfId="4791"/>
    <cellStyle name="60% - Accent6 9" xfId="1150"/>
    <cellStyle name="Accent1 10" xfId="1152"/>
    <cellStyle name="Accent1 11" xfId="1153"/>
    <cellStyle name="Accent1 12" xfId="1154"/>
    <cellStyle name="Accent1 13" xfId="1151"/>
    <cellStyle name="Accent1 2" xfId="428"/>
    <cellStyle name="Accent1 2 10" xfId="5349"/>
    <cellStyle name="Accent1 2 11" xfId="6532"/>
    <cellStyle name="Accent1 2 2" xfId="1155"/>
    <cellStyle name="Accent1 2 2 10" xfId="5350"/>
    <cellStyle name="Accent1 2 2 11" xfId="6533"/>
    <cellStyle name="Accent1 2 2 2" xfId="1156"/>
    <cellStyle name="Accent1 2 2 2 2" xfId="10827"/>
    <cellStyle name="Accent1 2 2 2 3" xfId="10826"/>
    <cellStyle name="Accent1 2 2 3" xfId="2288"/>
    <cellStyle name="Accent1 2 2 4" xfId="2975"/>
    <cellStyle name="Accent1 2 2 5" xfId="3337"/>
    <cellStyle name="Accent1 2 2 6" xfId="3587"/>
    <cellStyle name="Accent1 2 2 7" xfId="4481"/>
    <cellStyle name="Accent1 2 2 8" xfId="4206"/>
    <cellStyle name="Accent1 2 2 9" xfId="4798"/>
    <cellStyle name="Accent1 2 3" xfId="2287"/>
    <cellStyle name="Accent1 2 3 2" xfId="11302"/>
    <cellStyle name="Accent1 2 3 3" xfId="10414"/>
    <cellStyle name="Accent1 2 4" xfId="2976"/>
    <cellStyle name="Accent1 2 5" xfId="3338"/>
    <cellStyle name="Accent1 2 6" xfId="3588"/>
    <cellStyle name="Accent1 2 7" xfId="4480"/>
    <cellStyle name="Accent1 2 8" xfId="4207"/>
    <cellStyle name="Accent1 2 9" xfId="4797"/>
    <cellStyle name="Accent1 3" xfId="429"/>
    <cellStyle name="Accent1 3 10" xfId="5351"/>
    <cellStyle name="Accent1 3 11" xfId="6534"/>
    <cellStyle name="Accent1 3 2" xfId="1157"/>
    <cellStyle name="Accent1 3 2 10" xfId="5352"/>
    <cellStyle name="Accent1 3 2 11" xfId="6535"/>
    <cellStyle name="Accent1 3 2 2" xfId="1158"/>
    <cellStyle name="Accent1 3 2 2 2" xfId="10829"/>
    <cellStyle name="Accent1 3 2 2 3" xfId="10828"/>
    <cellStyle name="Accent1 3 2 3" xfId="2290"/>
    <cellStyle name="Accent1 3 2 4" xfId="2973"/>
    <cellStyle name="Accent1 3 2 5" xfId="3335"/>
    <cellStyle name="Accent1 3 2 6" xfId="3585"/>
    <cellStyle name="Accent1 3 2 7" xfId="4483"/>
    <cellStyle name="Accent1 3 2 8" xfId="4204"/>
    <cellStyle name="Accent1 3 2 9" xfId="4800"/>
    <cellStyle name="Accent1 3 3" xfId="2289"/>
    <cellStyle name="Accent1 3 3 2" xfId="11303"/>
    <cellStyle name="Accent1 3 3 3" xfId="10415"/>
    <cellStyle name="Accent1 3 4" xfId="2974"/>
    <cellStyle name="Accent1 3 5" xfId="3336"/>
    <cellStyle name="Accent1 3 6" xfId="3586"/>
    <cellStyle name="Accent1 3 7" xfId="4482"/>
    <cellStyle name="Accent1 3 8" xfId="4205"/>
    <cellStyle name="Accent1 3 9" xfId="4799"/>
    <cellStyle name="Accent1 4" xfId="430"/>
    <cellStyle name="Accent1 4 10" xfId="5353"/>
    <cellStyle name="Accent1 4 11" xfId="6536"/>
    <cellStyle name="Accent1 4 2" xfId="1159"/>
    <cellStyle name="Accent1 4 2 2" xfId="10830"/>
    <cellStyle name="Accent1 4 2 3" xfId="10416"/>
    <cellStyle name="Accent1 4 3" xfId="2291"/>
    <cellStyle name="Accent1 4 4" xfId="2972"/>
    <cellStyle name="Accent1 4 5" xfId="3334"/>
    <cellStyle name="Accent1 4 6" xfId="3584"/>
    <cellStyle name="Accent1 4 7" xfId="4484"/>
    <cellStyle name="Accent1 4 8" xfId="4202"/>
    <cellStyle name="Accent1 4 9" xfId="4801"/>
    <cellStyle name="Accent1 5" xfId="431"/>
    <cellStyle name="Accent1 5 10" xfId="5355"/>
    <cellStyle name="Accent1 5 11" xfId="6537"/>
    <cellStyle name="Accent1 5 2" xfId="1160"/>
    <cellStyle name="Accent1 5 2 2" xfId="10831"/>
    <cellStyle name="Accent1 5 2 3" xfId="10417"/>
    <cellStyle name="Accent1 5 3" xfId="2292"/>
    <cellStyle name="Accent1 5 4" xfId="2971"/>
    <cellStyle name="Accent1 5 5" xfId="3333"/>
    <cellStyle name="Accent1 5 6" xfId="3583"/>
    <cellStyle name="Accent1 5 7" xfId="4485"/>
    <cellStyle name="Accent1 5 8" xfId="4201"/>
    <cellStyle name="Accent1 5 9" xfId="4803"/>
    <cellStyle name="Accent1 6" xfId="432"/>
    <cellStyle name="Accent1 6 10" xfId="5356"/>
    <cellStyle name="Accent1 6 11" xfId="6538"/>
    <cellStyle name="Accent1 6 2" xfId="1161"/>
    <cellStyle name="Accent1 6 2 2" xfId="10832"/>
    <cellStyle name="Accent1 6 2 3" xfId="10418"/>
    <cellStyle name="Accent1 6 3" xfId="2293"/>
    <cellStyle name="Accent1 6 4" xfId="2966"/>
    <cellStyle name="Accent1 6 5" xfId="3328"/>
    <cellStyle name="Accent1 6 6" xfId="3578"/>
    <cellStyle name="Accent1 6 7" xfId="4486"/>
    <cellStyle name="Accent1 6 8" xfId="4200"/>
    <cellStyle name="Accent1 6 9" xfId="4804"/>
    <cellStyle name="Accent1 7" xfId="433"/>
    <cellStyle name="Accent1 7 10" xfId="5357"/>
    <cellStyle name="Accent1 7 11" xfId="6539"/>
    <cellStyle name="Accent1 7 2" xfId="1162"/>
    <cellStyle name="Accent1 7 2 2" xfId="10833"/>
    <cellStyle name="Accent1 7 2 3" xfId="10419"/>
    <cellStyle name="Accent1 7 3" xfId="2294"/>
    <cellStyle name="Accent1 7 4" xfId="2965"/>
    <cellStyle name="Accent1 7 5" xfId="3327"/>
    <cellStyle name="Accent1 7 6" xfId="3577"/>
    <cellStyle name="Accent1 7 7" xfId="4487"/>
    <cellStyle name="Accent1 7 8" xfId="4199"/>
    <cellStyle name="Accent1 7 9" xfId="4805"/>
    <cellStyle name="Accent1 8" xfId="434"/>
    <cellStyle name="Accent1 8 10" xfId="5358"/>
    <cellStyle name="Accent1 8 11" xfId="6540"/>
    <cellStyle name="Accent1 8 2" xfId="1163"/>
    <cellStyle name="Accent1 8 2 2" xfId="10834"/>
    <cellStyle name="Accent1 8 2 3" xfId="10420"/>
    <cellStyle name="Accent1 8 3" xfId="2295"/>
    <cellStyle name="Accent1 8 4" xfId="2964"/>
    <cellStyle name="Accent1 8 5" xfId="3326"/>
    <cellStyle name="Accent1 8 6" xfId="3576"/>
    <cellStyle name="Accent1 8 7" xfId="4488"/>
    <cellStyle name="Accent1 8 8" xfId="4198"/>
    <cellStyle name="Accent1 8 9" xfId="4806"/>
    <cellStyle name="Accent1 9" xfId="1164"/>
    <cellStyle name="Accent2 10" xfId="1166"/>
    <cellStyle name="Accent2 11" xfId="1167"/>
    <cellStyle name="Accent2 12" xfId="1168"/>
    <cellStyle name="Accent2 13" xfId="1165"/>
    <cellStyle name="Accent2 2" xfId="435"/>
    <cellStyle name="Accent2 2 10" xfId="5359"/>
    <cellStyle name="Accent2 2 11" xfId="6541"/>
    <cellStyle name="Accent2 2 2" xfId="1169"/>
    <cellStyle name="Accent2 2 2 10" xfId="5361"/>
    <cellStyle name="Accent2 2 2 11" xfId="6542"/>
    <cellStyle name="Accent2 2 2 2" xfId="1170"/>
    <cellStyle name="Accent2 2 2 2 2" xfId="10836"/>
    <cellStyle name="Accent2 2 2 2 3" xfId="10835"/>
    <cellStyle name="Accent2 2 2 3" xfId="2302"/>
    <cellStyle name="Accent2 2 2 4" xfId="2953"/>
    <cellStyle name="Accent2 2 2 5" xfId="3315"/>
    <cellStyle name="Accent2 2 2 6" xfId="3570"/>
    <cellStyle name="Accent2 2 2 7" xfId="4495"/>
    <cellStyle name="Accent2 2 2 8" xfId="4191"/>
    <cellStyle name="Accent2 2 2 9" xfId="4810"/>
    <cellStyle name="Accent2 2 3" xfId="2301"/>
    <cellStyle name="Accent2 2 3 2" xfId="11304"/>
    <cellStyle name="Accent2 2 3 3" xfId="10421"/>
    <cellStyle name="Accent2 2 4" xfId="2954"/>
    <cellStyle name="Accent2 2 5" xfId="3316"/>
    <cellStyle name="Accent2 2 6" xfId="3571"/>
    <cellStyle name="Accent2 2 7" xfId="4494"/>
    <cellStyle name="Accent2 2 8" xfId="4192"/>
    <cellStyle name="Accent2 2 9" xfId="4808"/>
    <cellStyle name="Accent2 3" xfId="436"/>
    <cellStyle name="Accent2 3 10" xfId="5362"/>
    <cellStyle name="Accent2 3 11" xfId="6543"/>
    <cellStyle name="Accent2 3 2" xfId="1171"/>
    <cellStyle name="Accent2 3 2 10" xfId="5364"/>
    <cellStyle name="Accent2 3 2 11" xfId="6544"/>
    <cellStyle name="Accent2 3 2 2" xfId="1172"/>
    <cellStyle name="Accent2 3 2 2 2" xfId="10838"/>
    <cellStyle name="Accent2 3 2 2 3" xfId="10837"/>
    <cellStyle name="Accent2 3 2 3" xfId="2304"/>
    <cellStyle name="Accent2 3 2 4" xfId="2951"/>
    <cellStyle name="Accent2 3 2 5" xfId="3313"/>
    <cellStyle name="Accent2 3 2 6" xfId="3568"/>
    <cellStyle name="Accent2 3 2 7" xfId="4497"/>
    <cellStyle name="Accent2 3 2 8" xfId="4189"/>
    <cellStyle name="Accent2 3 2 9" xfId="4812"/>
    <cellStyle name="Accent2 3 3" xfId="2303"/>
    <cellStyle name="Accent2 3 3 2" xfId="11305"/>
    <cellStyle name="Accent2 3 3 3" xfId="10422"/>
    <cellStyle name="Accent2 3 4" xfId="2952"/>
    <cellStyle name="Accent2 3 5" xfId="3314"/>
    <cellStyle name="Accent2 3 6" xfId="3569"/>
    <cellStyle name="Accent2 3 7" xfId="4496"/>
    <cellStyle name="Accent2 3 8" xfId="4190"/>
    <cellStyle name="Accent2 3 9" xfId="4811"/>
    <cellStyle name="Accent2 4" xfId="437"/>
    <cellStyle name="Accent2 4 10" xfId="5366"/>
    <cellStyle name="Accent2 4 11" xfId="6545"/>
    <cellStyle name="Accent2 4 2" xfId="1173"/>
    <cellStyle name="Accent2 4 2 2" xfId="10839"/>
    <cellStyle name="Accent2 4 2 3" xfId="10423"/>
    <cellStyle name="Accent2 4 3" xfId="2305"/>
    <cellStyle name="Accent2 4 4" xfId="2950"/>
    <cellStyle name="Accent2 4 5" xfId="3312"/>
    <cellStyle name="Accent2 4 6" xfId="3567"/>
    <cellStyle name="Accent2 4 7" xfId="4498"/>
    <cellStyle name="Accent2 4 8" xfId="4188"/>
    <cellStyle name="Accent2 4 9" xfId="4813"/>
    <cellStyle name="Accent2 5" xfId="438"/>
    <cellStyle name="Accent2 5 10" xfId="5367"/>
    <cellStyle name="Accent2 5 11" xfId="6546"/>
    <cellStyle name="Accent2 5 2" xfId="1174"/>
    <cellStyle name="Accent2 5 2 2" xfId="10840"/>
    <cellStyle name="Accent2 5 2 3" xfId="10424"/>
    <cellStyle name="Accent2 5 3" xfId="2306"/>
    <cellStyle name="Accent2 5 4" xfId="2949"/>
    <cellStyle name="Accent2 5 5" xfId="3311"/>
    <cellStyle name="Accent2 5 6" xfId="3566"/>
    <cellStyle name="Accent2 5 7" xfId="4499"/>
    <cellStyle name="Accent2 5 8" xfId="4187"/>
    <cellStyle name="Accent2 5 9" xfId="4814"/>
    <cellStyle name="Accent2 6" xfId="439"/>
    <cellStyle name="Accent2 6 10" xfId="5368"/>
    <cellStyle name="Accent2 6 11" xfId="6547"/>
    <cellStyle name="Accent2 6 2" xfId="1175"/>
    <cellStyle name="Accent2 6 2 2" xfId="10841"/>
    <cellStyle name="Accent2 6 2 3" xfId="10425"/>
    <cellStyle name="Accent2 6 3" xfId="2307"/>
    <cellStyle name="Accent2 6 4" xfId="2944"/>
    <cellStyle name="Accent2 6 5" xfId="3306"/>
    <cellStyle name="Accent2 6 6" xfId="3561"/>
    <cellStyle name="Accent2 6 7" xfId="4500"/>
    <cellStyle name="Accent2 6 8" xfId="4186"/>
    <cellStyle name="Accent2 6 9" xfId="4815"/>
    <cellStyle name="Accent2 7" xfId="440"/>
    <cellStyle name="Accent2 7 10" xfId="5369"/>
    <cellStyle name="Accent2 7 11" xfId="6548"/>
    <cellStyle name="Accent2 7 2" xfId="1176"/>
    <cellStyle name="Accent2 7 2 2" xfId="10842"/>
    <cellStyle name="Accent2 7 2 3" xfId="10426"/>
    <cellStyle name="Accent2 7 3" xfId="2308"/>
    <cellStyle name="Accent2 7 4" xfId="2943"/>
    <cellStyle name="Accent2 7 5" xfId="3305"/>
    <cellStyle name="Accent2 7 6" xfId="3560"/>
    <cellStyle name="Accent2 7 7" xfId="4501"/>
    <cellStyle name="Accent2 7 8" xfId="4185"/>
    <cellStyle name="Accent2 7 9" xfId="4816"/>
    <cellStyle name="Accent2 8" xfId="441"/>
    <cellStyle name="Accent2 8 10" xfId="5370"/>
    <cellStyle name="Accent2 8 11" xfId="6549"/>
    <cellStyle name="Accent2 8 2" xfId="1177"/>
    <cellStyle name="Accent2 8 2 2" xfId="10843"/>
    <cellStyle name="Accent2 8 2 3" xfId="10427"/>
    <cellStyle name="Accent2 8 3" xfId="2309"/>
    <cellStyle name="Accent2 8 4" xfId="2942"/>
    <cellStyle name="Accent2 8 5" xfId="3304"/>
    <cellStyle name="Accent2 8 6" xfId="3559"/>
    <cellStyle name="Accent2 8 7" xfId="4502"/>
    <cellStyle name="Accent2 8 8" xfId="4184"/>
    <cellStyle name="Accent2 8 9" xfId="4817"/>
    <cellStyle name="Accent2 9" xfId="1178"/>
    <cellStyle name="Accent3 10" xfId="1180"/>
    <cellStyle name="Accent3 11" xfId="1181"/>
    <cellStyle name="Accent3 12" xfId="1182"/>
    <cellStyle name="Accent3 13" xfId="1179"/>
    <cellStyle name="Accent3 2" xfId="442"/>
    <cellStyle name="Accent3 2 10" xfId="5373"/>
    <cellStyle name="Accent3 2 11" xfId="6550"/>
    <cellStyle name="Accent3 2 2" xfId="1183"/>
    <cellStyle name="Accent3 2 2 10" xfId="5374"/>
    <cellStyle name="Accent3 2 2 11" xfId="6551"/>
    <cellStyle name="Accent3 2 2 2" xfId="1184"/>
    <cellStyle name="Accent3 2 2 2 2" xfId="10845"/>
    <cellStyle name="Accent3 2 2 2 3" xfId="10844"/>
    <cellStyle name="Accent3 2 2 3" xfId="2316"/>
    <cellStyle name="Accent3 2 2 4" xfId="2934"/>
    <cellStyle name="Accent3 2 2 5" xfId="3298"/>
    <cellStyle name="Accent3 2 2 6" xfId="3553"/>
    <cellStyle name="Accent3 2 2 7" xfId="4505"/>
    <cellStyle name="Accent3 2 2 8" xfId="4176"/>
    <cellStyle name="Accent3 2 2 9" xfId="4827"/>
    <cellStyle name="Accent3 2 3" xfId="2315"/>
    <cellStyle name="Accent3 2 3 2" xfId="11306"/>
    <cellStyle name="Accent3 2 3 3" xfId="10428"/>
    <cellStyle name="Accent3 2 4" xfId="2935"/>
    <cellStyle name="Accent3 2 5" xfId="3299"/>
    <cellStyle name="Accent3 2 6" xfId="3554"/>
    <cellStyle name="Accent3 2 7" xfId="4504"/>
    <cellStyle name="Accent3 2 8" xfId="4177"/>
    <cellStyle name="Accent3 2 9" xfId="4826"/>
    <cellStyle name="Accent3 3" xfId="443"/>
    <cellStyle name="Accent3 3 10" xfId="5375"/>
    <cellStyle name="Accent3 3 11" xfId="6552"/>
    <cellStyle name="Accent3 3 2" xfId="1185"/>
    <cellStyle name="Accent3 3 2 10" xfId="5376"/>
    <cellStyle name="Accent3 3 2 11" xfId="6553"/>
    <cellStyle name="Accent3 3 2 2" xfId="1186"/>
    <cellStyle name="Accent3 3 2 2 2" xfId="10847"/>
    <cellStyle name="Accent3 3 2 2 3" xfId="10846"/>
    <cellStyle name="Accent3 3 2 3" xfId="2318"/>
    <cellStyle name="Accent3 3 2 4" xfId="2932"/>
    <cellStyle name="Accent3 3 2 5" xfId="3296"/>
    <cellStyle name="Accent3 3 2 6" xfId="3551"/>
    <cellStyle name="Accent3 3 2 7" xfId="4507"/>
    <cellStyle name="Accent3 3 2 8" xfId="4174"/>
    <cellStyle name="Accent3 3 2 9" xfId="4829"/>
    <cellStyle name="Accent3 3 3" xfId="2317"/>
    <cellStyle name="Accent3 3 3 2" xfId="11307"/>
    <cellStyle name="Accent3 3 3 3" xfId="10429"/>
    <cellStyle name="Accent3 3 4" xfId="2933"/>
    <cellStyle name="Accent3 3 5" xfId="3297"/>
    <cellStyle name="Accent3 3 6" xfId="3552"/>
    <cellStyle name="Accent3 3 7" xfId="4506"/>
    <cellStyle name="Accent3 3 8" xfId="4175"/>
    <cellStyle name="Accent3 3 9" xfId="4828"/>
    <cellStyle name="Accent3 4" xfId="444"/>
    <cellStyle name="Accent3 4 10" xfId="5377"/>
    <cellStyle name="Accent3 4 11" xfId="6554"/>
    <cellStyle name="Accent3 4 2" xfId="1187"/>
    <cellStyle name="Accent3 4 2 2" xfId="10848"/>
    <cellStyle name="Accent3 4 2 3" xfId="10430"/>
    <cellStyle name="Accent3 4 3" xfId="2319"/>
    <cellStyle name="Accent3 4 4" xfId="2931"/>
    <cellStyle name="Accent3 4 5" xfId="3295"/>
    <cellStyle name="Accent3 4 6" xfId="3550"/>
    <cellStyle name="Accent3 4 7" xfId="4508"/>
    <cellStyle name="Accent3 4 8" xfId="4173"/>
    <cellStyle name="Accent3 4 9" xfId="4830"/>
    <cellStyle name="Accent3 5" xfId="445"/>
    <cellStyle name="Accent3 5 10" xfId="5378"/>
    <cellStyle name="Accent3 5 11" xfId="6555"/>
    <cellStyle name="Accent3 5 2" xfId="1188"/>
    <cellStyle name="Accent3 5 2 2" xfId="10849"/>
    <cellStyle name="Accent3 5 2 3" xfId="10431"/>
    <cellStyle name="Accent3 5 3" xfId="2320"/>
    <cellStyle name="Accent3 5 4" xfId="2930"/>
    <cellStyle name="Accent3 5 5" xfId="3294"/>
    <cellStyle name="Accent3 5 6" xfId="3549"/>
    <cellStyle name="Accent3 5 7" xfId="4509"/>
    <cellStyle name="Accent3 5 8" xfId="4172"/>
    <cellStyle name="Accent3 5 9" xfId="4831"/>
    <cellStyle name="Accent3 6" xfId="446"/>
    <cellStyle name="Accent3 6 10" xfId="5379"/>
    <cellStyle name="Accent3 6 11" xfId="6556"/>
    <cellStyle name="Accent3 6 2" xfId="1189"/>
    <cellStyle name="Accent3 6 2 2" xfId="10850"/>
    <cellStyle name="Accent3 6 2 3" xfId="10432"/>
    <cellStyle name="Accent3 6 3" xfId="2321"/>
    <cellStyle name="Accent3 6 4" xfId="2925"/>
    <cellStyle name="Accent3 6 5" xfId="3289"/>
    <cellStyle name="Accent3 6 6" xfId="3544"/>
    <cellStyle name="Accent3 6 7" xfId="4510"/>
    <cellStyle name="Accent3 6 8" xfId="4170"/>
    <cellStyle name="Accent3 6 9" xfId="4833"/>
    <cellStyle name="Accent3 7" xfId="447"/>
    <cellStyle name="Accent3 7 10" xfId="5381"/>
    <cellStyle name="Accent3 7 11" xfId="6557"/>
    <cellStyle name="Accent3 7 2" xfId="1190"/>
    <cellStyle name="Accent3 7 2 2" xfId="10851"/>
    <cellStyle name="Accent3 7 2 3" xfId="10433"/>
    <cellStyle name="Accent3 7 3" xfId="2322"/>
    <cellStyle name="Accent3 7 4" xfId="2924"/>
    <cellStyle name="Accent3 7 5" xfId="3288"/>
    <cellStyle name="Accent3 7 6" xfId="3543"/>
    <cellStyle name="Accent3 7 7" xfId="4511"/>
    <cellStyle name="Accent3 7 8" xfId="4169"/>
    <cellStyle name="Accent3 7 9" xfId="4835"/>
    <cellStyle name="Accent3 8" xfId="448"/>
    <cellStyle name="Accent3 8 10" xfId="5383"/>
    <cellStyle name="Accent3 8 11" xfId="6558"/>
    <cellStyle name="Accent3 8 2" xfId="1191"/>
    <cellStyle name="Accent3 8 2 2" xfId="10852"/>
    <cellStyle name="Accent3 8 2 3" xfId="10434"/>
    <cellStyle name="Accent3 8 3" xfId="2323"/>
    <cellStyle name="Accent3 8 4" xfId="2923"/>
    <cellStyle name="Accent3 8 5" xfId="3287"/>
    <cellStyle name="Accent3 8 6" xfId="3542"/>
    <cellStyle name="Accent3 8 7" xfId="4512"/>
    <cellStyle name="Accent3 8 8" xfId="4168"/>
    <cellStyle name="Accent3 8 9" xfId="4836"/>
    <cellStyle name="Accent3 9" xfId="1192"/>
    <cellStyle name="Accent4 2" xfId="449"/>
    <cellStyle name="Accent4 2 10" xfId="5385"/>
    <cellStyle name="Accent4 2 11" xfId="6560"/>
    <cellStyle name="Accent4 2 2" xfId="1194"/>
    <cellStyle name="Accent4 2 2 2" xfId="10854"/>
    <cellStyle name="Accent4 2 2 3" xfId="10435"/>
    <cellStyle name="Accent4 2 3" xfId="2326"/>
    <cellStyle name="Accent4 2 4" xfId="2920"/>
    <cellStyle name="Accent4 2 5" xfId="3284"/>
    <cellStyle name="Accent4 2 6" xfId="3540"/>
    <cellStyle name="Accent4 2 7" xfId="4515"/>
    <cellStyle name="Accent4 2 8" xfId="4165"/>
    <cellStyle name="Accent4 2 9" xfId="4839"/>
    <cellStyle name="Accent4 3" xfId="450"/>
    <cellStyle name="Accent4 3 10" xfId="5386"/>
    <cellStyle name="Accent4 3 11" xfId="6561"/>
    <cellStyle name="Accent4 3 2" xfId="1195"/>
    <cellStyle name="Accent4 3 2 2" xfId="10855"/>
    <cellStyle name="Accent4 3 2 3" xfId="10436"/>
    <cellStyle name="Accent4 3 3" xfId="2327"/>
    <cellStyle name="Accent4 3 4" xfId="2919"/>
    <cellStyle name="Accent4 3 5" xfId="3283"/>
    <cellStyle name="Accent4 3 6" xfId="3539"/>
    <cellStyle name="Accent4 3 7" xfId="4516"/>
    <cellStyle name="Accent4 3 8" xfId="4164"/>
    <cellStyle name="Accent4 3 9" xfId="4840"/>
    <cellStyle name="Accent4 4" xfId="451"/>
    <cellStyle name="Accent4 4 10" xfId="5384"/>
    <cellStyle name="Accent4 4 11" xfId="6559"/>
    <cellStyle name="Accent4 4 2" xfId="1193"/>
    <cellStyle name="Accent4 4 2 2" xfId="10853"/>
    <cellStyle name="Accent4 4 2 3" xfId="10437"/>
    <cellStyle name="Accent4 4 3" xfId="2325"/>
    <cellStyle name="Accent4 4 4" xfId="2921"/>
    <cellStyle name="Accent4 4 5" xfId="3285"/>
    <cellStyle name="Accent4 4 6" xfId="3541"/>
    <cellStyle name="Accent4 4 7" xfId="4514"/>
    <cellStyle name="Accent4 4 8" xfId="4166"/>
    <cellStyle name="Accent4 4 9" xfId="4838"/>
    <cellStyle name="Accent4 5" xfId="452"/>
    <cellStyle name="Accent4 6" xfId="453"/>
    <cellStyle name="Accent4 7" xfId="454"/>
    <cellStyle name="Accent4 8" xfId="455"/>
    <cellStyle name="Accent5 2" xfId="456"/>
    <cellStyle name="Accent5 2 10" xfId="5388"/>
    <cellStyle name="Accent5 2 11" xfId="6563"/>
    <cellStyle name="Accent5 2 2" xfId="1197"/>
    <cellStyle name="Accent5 2 2 2" xfId="10857"/>
    <cellStyle name="Accent5 2 2 3" xfId="10438"/>
    <cellStyle name="Accent5 2 3" xfId="2329"/>
    <cellStyle name="Accent5 2 4" xfId="2913"/>
    <cellStyle name="Accent5 2 5" xfId="3277"/>
    <cellStyle name="Accent5 2 6" xfId="3533"/>
    <cellStyle name="Accent5 2 7" xfId="4518"/>
    <cellStyle name="Accent5 2 8" xfId="4162"/>
    <cellStyle name="Accent5 2 9" xfId="4842"/>
    <cellStyle name="Accent5 3" xfId="457"/>
    <cellStyle name="Accent5 3 10" xfId="5389"/>
    <cellStyle name="Accent5 3 11" xfId="6564"/>
    <cellStyle name="Accent5 3 2" xfId="1198"/>
    <cellStyle name="Accent5 3 2 2" xfId="10858"/>
    <cellStyle name="Accent5 3 2 3" xfId="10439"/>
    <cellStyle name="Accent5 3 3" xfId="2330"/>
    <cellStyle name="Accent5 3 4" xfId="2912"/>
    <cellStyle name="Accent5 3 5" xfId="3276"/>
    <cellStyle name="Accent5 3 6" xfId="3532"/>
    <cellStyle name="Accent5 3 7" xfId="4519"/>
    <cellStyle name="Accent5 3 8" xfId="4161"/>
    <cellStyle name="Accent5 3 9" xfId="4844"/>
    <cellStyle name="Accent5 4" xfId="458"/>
    <cellStyle name="Accent5 4 10" xfId="5387"/>
    <cellStyle name="Accent5 4 11" xfId="6562"/>
    <cellStyle name="Accent5 4 2" xfId="1196"/>
    <cellStyle name="Accent5 4 2 2" xfId="10856"/>
    <cellStyle name="Accent5 4 2 3" xfId="10440"/>
    <cellStyle name="Accent5 4 3" xfId="2328"/>
    <cellStyle name="Accent5 4 4" xfId="2914"/>
    <cellStyle name="Accent5 4 5" xfId="3278"/>
    <cellStyle name="Accent5 4 6" xfId="3534"/>
    <cellStyle name="Accent5 4 7" xfId="4517"/>
    <cellStyle name="Accent5 4 8" xfId="4163"/>
    <cellStyle name="Accent5 4 9" xfId="4841"/>
    <cellStyle name="Accent5 5" xfId="459"/>
    <cellStyle name="Accent5 6" xfId="460"/>
    <cellStyle name="Accent5 7" xfId="461"/>
    <cellStyle name="Accent5 8" xfId="462"/>
    <cellStyle name="Accent6 10" xfId="1200"/>
    <cellStyle name="Accent6 11" xfId="1201"/>
    <cellStyle name="Accent6 12" xfId="1202"/>
    <cellStyle name="Accent6 13" xfId="1199"/>
    <cellStyle name="Accent6 2" xfId="463"/>
    <cellStyle name="Accent6 2 10" xfId="5392"/>
    <cellStyle name="Accent6 2 11" xfId="6565"/>
    <cellStyle name="Accent6 2 2" xfId="1203"/>
    <cellStyle name="Accent6 2 2 10" xfId="5393"/>
    <cellStyle name="Accent6 2 2 11" xfId="6566"/>
    <cellStyle name="Accent6 2 2 2" xfId="1204"/>
    <cellStyle name="Accent6 2 2 2 2" xfId="10860"/>
    <cellStyle name="Accent6 2 2 2 3" xfId="10859"/>
    <cellStyle name="Accent6 2 2 3" xfId="2336"/>
    <cellStyle name="Accent6 2 2 4" xfId="2902"/>
    <cellStyle name="Accent6 2 2 5" xfId="3266"/>
    <cellStyle name="Accent6 2 2 6" xfId="3526"/>
    <cellStyle name="Accent6 2 2 7" xfId="4525"/>
    <cellStyle name="Accent6 2 2 8" xfId="4156"/>
    <cellStyle name="Accent6 2 2 9" xfId="4849"/>
    <cellStyle name="Accent6 2 3" xfId="2335"/>
    <cellStyle name="Accent6 2 3 2" xfId="11308"/>
    <cellStyle name="Accent6 2 3 3" xfId="10441"/>
    <cellStyle name="Accent6 2 4" xfId="2903"/>
    <cellStyle name="Accent6 2 5" xfId="3267"/>
    <cellStyle name="Accent6 2 6" xfId="3527"/>
    <cellStyle name="Accent6 2 7" xfId="4524"/>
    <cellStyle name="Accent6 2 8" xfId="4157"/>
    <cellStyle name="Accent6 2 9" xfId="4848"/>
    <cellStyle name="Accent6 3" xfId="464"/>
    <cellStyle name="Accent6 3 10" xfId="5394"/>
    <cellStyle name="Accent6 3 11" xfId="6567"/>
    <cellStyle name="Accent6 3 2" xfId="1205"/>
    <cellStyle name="Accent6 3 2 10" xfId="5395"/>
    <cellStyle name="Accent6 3 2 11" xfId="6568"/>
    <cellStyle name="Accent6 3 2 2" xfId="1206"/>
    <cellStyle name="Accent6 3 2 2 2" xfId="10862"/>
    <cellStyle name="Accent6 3 2 2 3" xfId="10861"/>
    <cellStyle name="Accent6 3 2 3" xfId="2338"/>
    <cellStyle name="Accent6 3 2 4" xfId="2900"/>
    <cellStyle name="Accent6 3 2 5" xfId="3264"/>
    <cellStyle name="Accent6 3 2 6" xfId="3524"/>
    <cellStyle name="Accent6 3 2 7" xfId="4527"/>
    <cellStyle name="Accent6 3 2 8" xfId="4154"/>
    <cellStyle name="Accent6 3 2 9" xfId="4851"/>
    <cellStyle name="Accent6 3 3" xfId="2337"/>
    <cellStyle name="Accent6 3 3 2" xfId="11309"/>
    <cellStyle name="Accent6 3 3 3" xfId="10442"/>
    <cellStyle name="Accent6 3 4" xfId="2901"/>
    <cellStyle name="Accent6 3 5" xfId="3265"/>
    <cellStyle name="Accent6 3 6" xfId="3525"/>
    <cellStyle name="Accent6 3 7" xfId="4526"/>
    <cellStyle name="Accent6 3 8" xfId="4155"/>
    <cellStyle name="Accent6 3 9" xfId="4850"/>
    <cellStyle name="Accent6 4" xfId="465"/>
    <cellStyle name="Accent6 4 10" xfId="5396"/>
    <cellStyle name="Accent6 4 11" xfId="6569"/>
    <cellStyle name="Accent6 4 2" xfId="1207"/>
    <cellStyle name="Accent6 4 2 2" xfId="10863"/>
    <cellStyle name="Accent6 4 2 3" xfId="10443"/>
    <cellStyle name="Accent6 4 3" xfId="2339"/>
    <cellStyle name="Accent6 4 4" xfId="2899"/>
    <cellStyle name="Accent6 4 5" xfId="3263"/>
    <cellStyle name="Accent6 4 6" xfId="3523"/>
    <cellStyle name="Accent6 4 7" xfId="4528"/>
    <cellStyle name="Accent6 4 8" xfId="4153"/>
    <cellStyle name="Accent6 4 9" xfId="4853"/>
    <cellStyle name="Accent6 5" xfId="466"/>
    <cellStyle name="Accent6 5 10" xfId="5397"/>
    <cellStyle name="Accent6 5 11" xfId="6570"/>
    <cellStyle name="Accent6 5 2" xfId="1208"/>
    <cellStyle name="Accent6 5 2 2" xfId="10864"/>
    <cellStyle name="Accent6 5 2 3" xfId="10444"/>
    <cellStyle name="Accent6 5 3" xfId="2340"/>
    <cellStyle name="Accent6 5 4" xfId="2898"/>
    <cellStyle name="Accent6 5 5" xfId="3262"/>
    <cellStyle name="Accent6 5 6" xfId="3522"/>
    <cellStyle name="Accent6 5 7" xfId="4529"/>
    <cellStyle name="Accent6 5 8" xfId="4040"/>
    <cellStyle name="Accent6 5 9" xfId="4854"/>
    <cellStyle name="Accent6 6" xfId="467"/>
    <cellStyle name="Accent6 6 10" xfId="5398"/>
    <cellStyle name="Accent6 6 11" xfId="6571"/>
    <cellStyle name="Accent6 6 2" xfId="1209"/>
    <cellStyle name="Accent6 6 2 2" xfId="10865"/>
    <cellStyle name="Accent6 6 2 3" xfId="10445"/>
    <cellStyle name="Accent6 6 3" xfId="2341"/>
    <cellStyle name="Accent6 6 4" xfId="2897"/>
    <cellStyle name="Accent6 6 5" xfId="3261"/>
    <cellStyle name="Accent6 6 6" xfId="3521"/>
    <cellStyle name="Accent6 6 7" xfId="4530"/>
    <cellStyle name="Accent6 6 8" xfId="4152"/>
    <cellStyle name="Accent6 6 9" xfId="4855"/>
    <cellStyle name="Accent6 7" xfId="468"/>
    <cellStyle name="Accent6 7 10" xfId="5401"/>
    <cellStyle name="Accent6 7 11" xfId="6572"/>
    <cellStyle name="Accent6 7 2" xfId="1210"/>
    <cellStyle name="Accent6 7 2 2" xfId="10866"/>
    <cellStyle name="Accent6 7 2 3" xfId="10446"/>
    <cellStyle name="Accent6 7 3" xfId="2342"/>
    <cellStyle name="Accent6 7 4" xfId="2892"/>
    <cellStyle name="Accent6 7 5" xfId="3256"/>
    <cellStyle name="Accent6 7 6" xfId="3516"/>
    <cellStyle name="Accent6 7 7" xfId="4531"/>
    <cellStyle name="Accent6 7 8" xfId="4148"/>
    <cellStyle name="Accent6 7 9" xfId="4857"/>
    <cellStyle name="Accent6 8" xfId="469"/>
    <cellStyle name="Accent6 8 10" xfId="5402"/>
    <cellStyle name="Accent6 8 11" xfId="6573"/>
    <cellStyle name="Accent6 8 2" xfId="1211"/>
    <cellStyle name="Accent6 8 2 2" xfId="10867"/>
    <cellStyle name="Accent6 8 2 3" xfId="10447"/>
    <cellStyle name="Accent6 8 3" xfId="2343"/>
    <cellStyle name="Accent6 8 4" xfId="2891"/>
    <cellStyle name="Accent6 8 5" xfId="3255"/>
    <cellStyle name="Accent6 8 6" xfId="3515"/>
    <cellStyle name="Accent6 8 7" xfId="4532"/>
    <cellStyle name="Accent6 8 8" xfId="4147"/>
    <cellStyle name="Accent6 8 9" xfId="4858"/>
    <cellStyle name="Accent6 9" xfId="1212"/>
    <cellStyle name="Bad 10" xfId="1214"/>
    <cellStyle name="Bad 11" xfId="1215"/>
    <cellStyle name="Bad 12" xfId="1216"/>
    <cellStyle name="Bad 13" xfId="1213"/>
    <cellStyle name="Bad 2" xfId="470"/>
    <cellStyle name="Bad 2 10" xfId="5403"/>
    <cellStyle name="Bad 2 11" xfId="6574"/>
    <cellStyle name="Bad 2 2" xfId="1217"/>
    <cellStyle name="Bad 2 2 10" xfId="5404"/>
    <cellStyle name="Bad 2 2 11" xfId="6575"/>
    <cellStyle name="Bad 2 2 2" xfId="1218"/>
    <cellStyle name="Bad 2 2 2 2" xfId="10869"/>
    <cellStyle name="Bad 2 2 2 3" xfId="10868"/>
    <cellStyle name="Bad 2 2 3" xfId="2350"/>
    <cellStyle name="Bad 2 2 4" xfId="1862"/>
    <cellStyle name="Bad 2 2 5" xfId="2768"/>
    <cellStyle name="Bad 2 2 6" xfId="3162"/>
    <cellStyle name="Bad 2 2 7" xfId="4539"/>
    <cellStyle name="Bad 2 2 8" xfId="4142"/>
    <cellStyle name="Bad 2 2 9" xfId="4863"/>
    <cellStyle name="Bad 2 3" xfId="2349"/>
    <cellStyle name="Bad 2 3 2" xfId="11310"/>
    <cellStyle name="Bad 2 3 3" xfId="10448"/>
    <cellStyle name="Bad 2 4" xfId="1861"/>
    <cellStyle name="Bad 2 5" xfId="2823"/>
    <cellStyle name="Bad 2 6" xfId="3201"/>
    <cellStyle name="Bad 2 7" xfId="4538"/>
    <cellStyle name="Bad 2 8" xfId="4143"/>
    <cellStyle name="Bad 2 9" xfId="4862"/>
    <cellStyle name="Bad 3" xfId="471"/>
    <cellStyle name="Bad 3 10" xfId="5474"/>
    <cellStyle name="Bad 3 11" xfId="6576"/>
    <cellStyle name="Bad 3 2" xfId="1219"/>
    <cellStyle name="Bad 3 2 10" xfId="5406"/>
    <cellStyle name="Bad 3 2 11" xfId="6577"/>
    <cellStyle name="Bad 3 2 2" xfId="1220"/>
    <cellStyle name="Bad 3 2 2 2" xfId="10871"/>
    <cellStyle name="Bad 3 2 2 3" xfId="10870"/>
    <cellStyle name="Bad 3 2 3" xfId="2352"/>
    <cellStyle name="Bad 3 2 4" xfId="1850"/>
    <cellStyle name="Bad 3 2 5" xfId="2817"/>
    <cellStyle name="Bad 3 2 6" xfId="3198"/>
    <cellStyle name="Bad 3 2 7" xfId="4541"/>
    <cellStyle name="Bad 3 2 8" xfId="4140"/>
    <cellStyle name="Bad 3 2 9" xfId="4864"/>
    <cellStyle name="Bad 3 3" xfId="2351"/>
    <cellStyle name="Bad 3 3 2" xfId="11311"/>
    <cellStyle name="Bad 3 3 3" xfId="10449"/>
    <cellStyle name="Bad 3 4" xfId="2868"/>
    <cellStyle name="Bad 3 5" xfId="3236"/>
    <cellStyle name="Bad 3 6" xfId="3501"/>
    <cellStyle name="Bad 3 7" xfId="4540"/>
    <cellStyle name="Bad 3 8" xfId="4141"/>
    <cellStyle name="Bad 3 9" xfId="4989"/>
    <cellStyle name="Bad 4" xfId="472"/>
    <cellStyle name="Bad 4 10" xfId="5410"/>
    <cellStyle name="Bad 4 11" xfId="6578"/>
    <cellStyle name="Bad 4 2" xfId="1221"/>
    <cellStyle name="Bad 4 2 2" xfId="10872"/>
    <cellStyle name="Bad 4 2 3" xfId="10450"/>
    <cellStyle name="Bad 4 3" xfId="2353"/>
    <cellStyle name="Bad 4 4" xfId="1889"/>
    <cellStyle name="Bad 4 5" xfId="2886"/>
    <cellStyle name="Bad 4 6" xfId="3251"/>
    <cellStyle name="Bad 4 7" xfId="4542"/>
    <cellStyle name="Bad 4 8" xfId="4139"/>
    <cellStyle name="Bad 4 9" xfId="4868"/>
    <cellStyle name="Bad 5" xfId="473"/>
    <cellStyle name="Bad 5 10" xfId="5411"/>
    <cellStyle name="Bad 5 11" xfId="6579"/>
    <cellStyle name="Bad 5 2" xfId="1222"/>
    <cellStyle name="Bad 5 2 2" xfId="10873"/>
    <cellStyle name="Bad 5 2 3" xfId="10451"/>
    <cellStyle name="Bad 5 3" xfId="2354"/>
    <cellStyle name="Bad 5 4" xfId="1771"/>
    <cellStyle name="Bad 5 5" xfId="2838"/>
    <cellStyle name="Bad 5 6" xfId="3209"/>
    <cellStyle name="Bad 5 7" xfId="4543"/>
    <cellStyle name="Bad 5 8" xfId="4138"/>
    <cellStyle name="Bad 5 9" xfId="4869"/>
    <cellStyle name="Bad 6" xfId="474"/>
    <cellStyle name="Bad 6 10" xfId="5412"/>
    <cellStyle name="Bad 6 11" xfId="6580"/>
    <cellStyle name="Bad 6 2" xfId="1223"/>
    <cellStyle name="Bad 6 2 2" xfId="10874"/>
    <cellStyle name="Bad 6 2 3" xfId="10452"/>
    <cellStyle name="Bad 6 3" xfId="2355"/>
    <cellStyle name="Bad 6 4" xfId="2041"/>
    <cellStyle name="Bad 6 5" xfId="2605"/>
    <cellStyle name="Bad 6 6" xfId="3065"/>
    <cellStyle name="Bad 6 7" xfId="4544"/>
    <cellStyle name="Bad 6 8" xfId="4137"/>
    <cellStyle name="Bad 6 9" xfId="4870"/>
    <cellStyle name="Bad 7" xfId="475"/>
    <cellStyle name="Bad 7 10" xfId="5413"/>
    <cellStyle name="Bad 7 11" xfId="6581"/>
    <cellStyle name="Bad 7 2" xfId="1224"/>
    <cellStyle name="Bad 7 2 2" xfId="10875"/>
    <cellStyle name="Bad 7 2 3" xfId="10453"/>
    <cellStyle name="Bad 7 3" xfId="2356"/>
    <cellStyle name="Bad 7 4" xfId="2040"/>
    <cellStyle name="Bad 7 5" xfId="2606"/>
    <cellStyle name="Bad 7 6" xfId="3066"/>
    <cellStyle name="Bad 7 7" xfId="4545"/>
    <cellStyle name="Bad 7 8" xfId="4136"/>
    <cellStyle name="Bad 7 9" xfId="4872"/>
    <cellStyle name="Bad 8" xfId="476"/>
    <cellStyle name="Bad 8 10" xfId="5414"/>
    <cellStyle name="Bad 8 11" xfId="6582"/>
    <cellStyle name="Bad 8 2" xfId="1225"/>
    <cellStyle name="Bad 8 2 2" xfId="10876"/>
    <cellStyle name="Bad 8 2 3" xfId="10454"/>
    <cellStyle name="Bad 8 3" xfId="2357"/>
    <cellStyle name="Bad 8 4" xfId="2039"/>
    <cellStyle name="Bad 8 5" xfId="2607"/>
    <cellStyle name="Bad 8 6" xfId="3067"/>
    <cellStyle name="Bad 8 7" xfId="4546"/>
    <cellStyle name="Bad 8 8" xfId="4135"/>
    <cellStyle name="Bad 8 9" xfId="4873"/>
    <cellStyle name="Bad 9" xfId="1226"/>
    <cellStyle name="Calculation 10" xfId="1228"/>
    <cellStyle name="Calculation 11" xfId="1229"/>
    <cellStyle name="Calculation 12" xfId="1230"/>
    <cellStyle name="Calculation 13" xfId="1227"/>
    <cellStyle name="Calculation 13 2" xfId="4548"/>
    <cellStyle name="Calculation 13 2 2" xfId="9420"/>
    <cellStyle name="Calculation 13 3" xfId="4133"/>
    <cellStyle name="Calculation 13 3 2" xfId="9421"/>
    <cellStyle name="Calculation 13 4" xfId="4875"/>
    <cellStyle name="Calculation 13 4 2" xfId="9422"/>
    <cellStyle name="Calculation 13 5" xfId="5416"/>
    <cellStyle name="Calculation 13 5 2" xfId="9423"/>
    <cellStyle name="Calculation 13 6" xfId="6583"/>
    <cellStyle name="Calculation 13 6 2" xfId="9424"/>
    <cellStyle name="Calculation 13 7" xfId="9419"/>
    <cellStyle name="Calculation 14" xfId="4002"/>
    <cellStyle name="Calculation 14 2" xfId="9425"/>
    <cellStyle name="Calculation 2" xfId="477"/>
    <cellStyle name="Calculation 2 10" xfId="5417"/>
    <cellStyle name="Calculation 2 10 2" xfId="9426"/>
    <cellStyle name="Calculation 2 11" xfId="6584"/>
    <cellStyle name="Calculation 2 11 2" xfId="9427"/>
    <cellStyle name="Calculation 2 2" xfId="1231"/>
    <cellStyle name="Calculation 2 2 10" xfId="5418"/>
    <cellStyle name="Calculation 2 2 11" xfId="6585"/>
    <cellStyle name="Calculation 2 2 12" xfId="9428"/>
    <cellStyle name="Calculation 2 2 2" xfId="1232"/>
    <cellStyle name="Calculation 2 2 2 2" xfId="10878"/>
    <cellStyle name="Calculation 2 2 2 3" xfId="10877"/>
    <cellStyle name="Calculation 2 2 3" xfId="2364"/>
    <cellStyle name="Calculation 2 2 4" xfId="2032"/>
    <cellStyle name="Calculation 2 2 5" xfId="2610"/>
    <cellStyle name="Calculation 2 2 6" xfId="3069"/>
    <cellStyle name="Calculation 2 2 7" xfId="4553"/>
    <cellStyle name="Calculation 2 2 8" xfId="4128"/>
    <cellStyle name="Calculation 2 2 9" xfId="4880"/>
    <cellStyle name="Calculation 2 3" xfId="2363"/>
    <cellStyle name="Calculation 2 3 2" xfId="9429"/>
    <cellStyle name="Calculation 2 3 3" xfId="10455"/>
    <cellStyle name="Calculation 2 4" xfId="2033"/>
    <cellStyle name="Calculation 2 4 2" xfId="9430"/>
    <cellStyle name="Calculation 2 5" xfId="2609"/>
    <cellStyle name="Calculation 2 5 2" xfId="9431"/>
    <cellStyle name="Calculation 2 6" xfId="3068"/>
    <cellStyle name="Calculation 2 6 2" xfId="9432"/>
    <cellStyle name="Calculation 2 7" xfId="4552"/>
    <cellStyle name="Calculation 2 7 2" xfId="9433"/>
    <cellStyle name="Calculation 2 8" xfId="4129"/>
    <cellStyle name="Calculation 2 8 2" xfId="9434"/>
    <cellStyle name="Calculation 2 9" xfId="4879"/>
    <cellStyle name="Calculation 2 9 2" xfId="9435"/>
    <cellStyle name="Calculation 3" xfId="478"/>
    <cellStyle name="Calculation 3 10" xfId="5419"/>
    <cellStyle name="Calculation 3 10 2" xfId="9436"/>
    <cellStyle name="Calculation 3 11" xfId="6586"/>
    <cellStyle name="Calculation 3 11 2" xfId="9437"/>
    <cellStyle name="Calculation 3 2" xfId="1233"/>
    <cellStyle name="Calculation 3 2 10" xfId="5420"/>
    <cellStyle name="Calculation 3 2 11" xfId="6587"/>
    <cellStyle name="Calculation 3 2 12" xfId="9438"/>
    <cellStyle name="Calculation 3 2 2" xfId="1234"/>
    <cellStyle name="Calculation 3 2 2 2" xfId="10880"/>
    <cellStyle name="Calculation 3 2 2 3" xfId="10879"/>
    <cellStyle name="Calculation 3 2 3" xfId="2366"/>
    <cellStyle name="Calculation 3 2 4" xfId="2029"/>
    <cellStyle name="Calculation 3 2 5" xfId="2613"/>
    <cellStyle name="Calculation 3 2 6" xfId="3072"/>
    <cellStyle name="Calculation 3 2 7" xfId="4555"/>
    <cellStyle name="Calculation 3 2 8" xfId="4126"/>
    <cellStyle name="Calculation 3 2 9" xfId="4883"/>
    <cellStyle name="Calculation 3 3" xfId="2365"/>
    <cellStyle name="Calculation 3 3 2" xfId="9439"/>
    <cellStyle name="Calculation 3 3 3" xfId="10456"/>
    <cellStyle name="Calculation 3 4" xfId="2030"/>
    <cellStyle name="Calculation 3 4 2" xfId="9440"/>
    <cellStyle name="Calculation 3 5" xfId="2612"/>
    <cellStyle name="Calculation 3 5 2" xfId="9441"/>
    <cellStyle name="Calculation 3 6" xfId="3071"/>
    <cellStyle name="Calculation 3 6 2" xfId="9442"/>
    <cellStyle name="Calculation 3 7" xfId="4554"/>
    <cellStyle name="Calculation 3 7 2" xfId="9443"/>
    <cellStyle name="Calculation 3 8" xfId="4127"/>
    <cellStyle name="Calculation 3 8 2" xfId="9444"/>
    <cellStyle name="Calculation 3 9" xfId="4881"/>
    <cellStyle name="Calculation 3 9 2" xfId="9445"/>
    <cellStyle name="Calculation 4" xfId="479"/>
    <cellStyle name="Calculation 4 10" xfId="5421"/>
    <cellStyle name="Calculation 4 11" xfId="6588"/>
    <cellStyle name="Calculation 4 2" xfId="1235"/>
    <cellStyle name="Calculation 4 2 2" xfId="10881"/>
    <cellStyle name="Calculation 4 2 3" xfId="10457"/>
    <cellStyle name="Calculation 4 3" xfId="2367"/>
    <cellStyle name="Calculation 4 4" xfId="2028"/>
    <cellStyle name="Calculation 4 5" xfId="2614"/>
    <cellStyle name="Calculation 4 6" xfId="3073"/>
    <cellStyle name="Calculation 4 7" xfId="4556"/>
    <cellStyle name="Calculation 4 8" xfId="4125"/>
    <cellStyle name="Calculation 4 9" xfId="4884"/>
    <cellStyle name="Calculation 5" xfId="480"/>
    <cellStyle name="Calculation 5 10" xfId="5422"/>
    <cellStyle name="Calculation 5 11" xfId="6589"/>
    <cellStyle name="Calculation 5 2" xfId="1236"/>
    <cellStyle name="Calculation 5 2 2" xfId="10882"/>
    <cellStyle name="Calculation 5 2 3" xfId="10458"/>
    <cellStyle name="Calculation 5 3" xfId="2368"/>
    <cellStyle name="Calculation 5 4" xfId="2027"/>
    <cellStyle name="Calculation 5 5" xfId="2615"/>
    <cellStyle name="Calculation 5 6" xfId="3074"/>
    <cellStyle name="Calculation 5 7" xfId="4557"/>
    <cellStyle name="Calculation 5 8" xfId="4124"/>
    <cellStyle name="Calculation 5 9" xfId="4885"/>
    <cellStyle name="Calculation 6" xfId="481"/>
    <cellStyle name="Calculation 6 10" xfId="5423"/>
    <cellStyle name="Calculation 6 11" xfId="6590"/>
    <cellStyle name="Calculation 6 2" xfId="1237"/>
    <cellStyle name="Calculation 6 2 2" xfId="10883"/>
    <cellStyle name="Calculation 6 2 3" xfId="10459"/>
    <cellStyle name="Calculation 6 3" xfId="2369"/>
    <cellStyle name="Calculation 6 4" xfId="2026"/>
    <cellStyle name="Calculation 6 5" xfId="2616"/>
    <cellStyle name="Calculation 6 6" xfId="3075"/>
    <cellStyle name="Calculation 6 7" xfId="4558"/>
    <cellStyle name="Calculation 6 8" xfId="4123"/>
    <cellStyle name="Calculation 6 9" xfId="4886"/>
    <cellStyle name="Calculation 7" xfId="482"/>
    <cellStyle name="Calculation 7 10" xfId="5424"/>
    <cellStyle name="Calculation 7 11" xfId="6591"/>
    <cellStyle name="Calculation 7 2" xfId="1238"/>
    <cellStyle name="Calculation 7 2 2" xfId="10884"/>
    <cellStyle name="Calculation 7 2 3" xfId="10460"/>
    <cellStyle name="Calculation 7 3" xfId="2370"/>
    <cellStyle name="Calculation 7 4" xfId="2025"/>
    <cellStyle name="Calculation 7 5" xfId="2617"/>
    <cellStyle name="Calculation 7 6" xfId="3076"/>
    <cellStyle name="Calculation 7 7" xfId="4559"/>
    <cellStyle name="Calculation 7 8" xfId="4122"/>
    <cellStyle name="Calculation 7 9" xfId="4887"/>
    <cellStyle name="Calculation 8" xfId="483"/>
    <cellStyle name="Calculation 8 10" xfId="5425"/>
    <cellStyle name="Calculation 8 11" xfId="6592"/>
    <cellStyle name="Calculation 8 2" xfId="1239"/>
    <cellStyle name="Calculation 8 2 2" xfId="10885"/>
    <cellStyle name="Calculation 8 2 3" xfId="10461"/>
    <cellStyle name="Calculation 8 3" xfId="2371"/>
    <cellStyle name="Calculation 8 4" xfId="2024"/>
    <cellStyle name="Calculation 8 5" xfId="2618"/>
    <cellStyle name="Calculation 8 6" xfId="3077"/>
    <cellStyle name="Calculation 8 7" xfId="4560"/>
    <cellStyle name="Calculation 8 8" xfId="4121"/>
    <cellStyle name="Calculation 8 9" xfId="4888"/>
    <cellStyle name="Calculation 9" xfId="1240"/>
    <cellStyle name="Check Cell 2" xfId="484"/>
    <cellStyle name="Check Cell 2 10" xfId="5427"/>
    <cellStyle name="Check Cell 2 11" xfId="6594"/>
    <cellStyle name="Check Cell 2 2" xfId="1242"/>
    <cellStyle name="Check Cell 2 2 2" xfId="10887"/>
    <cellStyle name="Check Cell 2 2 3" xfId="10462"/>
    <cellStyle name="Check Cell 2 3" xfId="2374"/>
    <cellStyle name="Check Cell 2 4" xfId="2021"/>
    <cellStyle name="Check Cell 2 5" xfId="2621"/>
    <cellStyle name="Check Cell 2 6" xfId="3079"/>
    <cellStyle name="Check Cell 2 7" xfId="4563"/>
    <cellStyle name="Check Cell 2 8" xfId="4118"/>
    <cellStyle name="Check Cell 2 9" xfId="4891"/>
    <cellStyle name="Check Cell 3" xfId="485"/>
    <cellStyle name="Check Cell 3 10" xfId="5428"/>
    <cellStyle name="Check Cell 3 11" xfId="6595"/>
    <cellStyle name="Check Cell 3 2" xfId="1243"/>
    <cellStyle name="Check Cell 3 2 2" xfId="10888"/>
    <cellStyle name="Check Cell 3 2 3" xfId="10463"/>
    <cellStyle name="Check Cell 3 3" xfId="2375"/>
    <cellStyle name="Check Cell 3 4" xfId="2019"/>
    <cellStyle name="Check Cell 3 5" xfId="2623"/>
    <cellStyle name="Check Cell 3 6" xfId="3081"/>
    <cellStyle name="Check Cell 3 7" xfId="4564"/>
    <cellStyle name="Check Cell 3 8" xfId="4117"/>
    <cellStyle name="Check Cell 3 9" xfId="4892"/>
    <cellStyle name="Check Cell 4" xfId="486"/>
    <cellStyle name="Check Cell 4 10" xfId="5426"/>
    <cellStyle name="Check Cell 4 11" xfId="6593"/>
    <cellStyle name="Check Cell 4 2" xfId="1241"/>
    <cellStyle name="Check Cell 4 2 2" xfId="10886"/>
    <cellStyle name="Check Cell 4 2 3" xfId="10464"/>
    <cellStyle name="Check Cell 4 3" xfId="2373"/>
    <cellStyle name="Check Cell 4 4" xfId="2022"/>
    <cellStyle name="Check Cell 4 5" xfId="2620"/>
    <cellStyle name="Check Cell 4 6" xfId="3078"/>
    <cellStyle name="Check Cell 4 7" xfId="4562"/>
    <cellStyle name="Check Cell 4 8" xfId="4119"/>
    <cellStyle name="Check Cell 4 9" xfId="4890"/>
    <cellStyle name="Check Cell 5" xfId="487"/>
    <cellStyle name="Check Cell 6" xfId="488"/>
    <cellStyle name="Check Cell 7" xfId="489"/>
    <cellStyle name="Check Cell 8" xfId="490"/>
    <cellStyle name="Comma" xfId="1" builtinId="3"/>
    <cellStyle name="Comma 10" xfId="1245"/>
    <cellStyle name="Comma 11" xfId="1246"/>
    <cellStyle name="Comma 12" xfId="1247"/>
    <cellStyle name="Comma 13" xfId="1248"/>
    <cellStyle name="Comma 14" xfId="1244"/>
    <cellStyle name="Comma 15" xfId="1751"/>
    <cellStyle name="Comma 15 2" xfId="1893"/>
    <cellStyle name="Comma 16" xfId="16138"/>
    <cellStyle name="Comma 2" xfId="12"/>
    <cellStyle name="Comma 2 2" xfId="14"/>
    <cellStyle name="Comma 2 2 2" xfId="1249"/>
    <cellStyle name="Comma 2 2 2 2" xfId="1753"/>
    <cellStyle name="Comma 2 2 3" xfId="1754"/>
    <cellStyle name="Comma 2 2 4" xfId="1752"/>
    <cellStyle name="Comma 2 2 4 2" xfId="3868"/>
    <cellStyle name="Comma 2 2 5" xfId="3860"/>
    <cellStyle name="Comma 2 3" xfId="491"/>
    <cellStyle name="Comma 2 3 10" xfId="6179"/>
    <cellStyle name="Comma 2 3 11" xfId="6787"/>
    <cellStyle name="Comma 2 3 2" xfId="1755"/>
    <cellStyle name="Comma 2 3 2 2" xfId="11047"/>
    <cellStyle name="Comma 2 3 2 3" xfId="10465"/>
    <cellStyle name="Comma 2 3 3" xfId="2873"/>
    <cellStyle name="Comma 2 3 4" xfId="3241"/>
    <cellStyle name="Comma 2 3 5" xfId="3506"/>
    <cellStyle name="Comma 2 3 6" xfId="3675"/>
    <cellStyle name="Comma 2 3 7" xfId="5052"/>
    <cellStyle name="Comma 2 3 8" xfId="5529"/>
    <cellStyle name="Comma 2 3 9" xfId="5889"/>
    <cellStyle name="Comma 2 4" xfId="492"/>
    <cellStyle name="Comma 2 4 2" xfId="3732"/>
    <cellStyle name="Comma 2 5" xfId="493"/>
    <cellStyle name="Comma 2 5 2" xfId="3734"/>
    <cellStyle name="Comma 2 6" xfId="494"/>
    <cellStyle name="Comma 2 7" xfId="495"/>
    <cellStyle name="Comma 3" xfId="496"/>
    <cellStyle name="Comma 3 2" xfId="1250"/>
    <cellStyle name="Comma 3 2 2" xfId="1756"/>
    <cellStyle name="Comma 3 3" xfId="1757"/>
    <cellStyle name="Comma 4" xfId="702"/>
    <cellStyle name="Comma 4 2" xfId="1251"/>
    <cellStyle name="Comma 5" xfId="705"/>
    <cellStyle name="Comma 5 2" xfId="1252"/>
    <cellStyle name="Comma 5 3" xfId="1758"/>
    <cellStyle name="Comma 6" xfId="1253"/>
    <cellStyle name="Comma 6 2" xfId="3995"/>
    <cellStyle name="Comma 7" xfId="1254"/>
    <cellStyle name="Comma 8" xfId="1255"/>
    <cellStyle name="Comma 9" xfId="1256"/>
    <cellStyle name="Currency [0] 10" xfId="1257"/>
    <cellStyle name="Currency [0] 11" xfId="1258"/>
    <cellStyle name="Currency [0] 12" xfId="1259"/>
    <cellStyle name="Currency [0] 2" xfId="1260"/>
    <cellStyle name="Currency [0] 3" xfId="1261"/>
    <cellStyle name="Currency [0] 4" xfId="1262"/>
    <cellStyle name="Currency [0] 5" xfId="1263"/>
    <cellStyle name="Currency [0] 6" xfId="1264"/>
    <cellStyle name="Currency [0] 7" xfId="1265"/>
    <cellStyle name="Currency [0] 8" xfId="1266"/>
    <cellStyle name="Currency [0] 9" xfId="1267"/>
    <cellStyle name="Currency 10" xfId="1268"/>
    <cellStyle name="Currency 11" xfId="1269"/>
    <cellStyle name="Currency 12" xfId="1270"/>
    <cellStyle name="Currency 2" xfId="1271"/>
    <cellStyle name="Currency 3" xfId="1272"/>
    <cellStyle name="Currency 4" xfId="1273"/>
    <cellStyle name="Currency 5" xfId="1274"/>
    <cellStyle name="Currency 6" xfId="1275"/>
    <cellStyle name="Currency 7" xfId="1276"/>
    <cellStyle name="Currency 8" xfId="1277"/>
    <cellStyle name="Currency 9" xfId="1278"/>
    <cellStyle name="Explanatory Text 2" xfId="497"/>
    <cellStyle name="Explanatory Text 2 10" xfId="5430"/>
    <cellStyle name="Explanatory Text 2 11" xfId="6597"/>
    <cellStyle name="Explanatory Text 2 2" xfId="1280"/>
    <cellStyle name="Explanatory Text 2 2 2" xfId="10890"/>
    <cellStyle name="Explanatory Text 2 2 3" xfId="10466"/>
    <cellStyle name="Explanatory Text 2 3" xfId="2412"/>
    <cellStyle name="Explanatory Text 2 4" xfId="1979"/>
    <cellStyle name="Explanatory Text 2 5" xfId="2664"/>
    <cellStyle name="Explanatory Text 2 6" xfId="3089"/>
    <cellStyle name="Explanatory Text 2 7" xfId="4601"/>
    <cellStyle name="Explanatory Text 2 8" xfId="4080"/>
    <cellStyle name="Explanatory Text 2 9" xfId="4925"/>
    <cellStyle name="Explanatory Text 3" xfId="498"/>
    <cellStyle name="Explanatory Text 3 10" xfId="5431"/>
    <cellStyle name="Explanatory Text 3 11" xfId="6598"/>
    <cellStyle name="Explanatory Text 3 2" xfId="1281"/>
    <cellStyle name="Explanatory Text 3 2 2" xfId="10891"/>
    <cellStyle name="Explanatory Text 3 2 3" xfId="10467"/>
    <cellStyle name="Explanatory Text 3 3" xfId="2413"/>
    <cellStyle name="Explanatory Text 3 4" xfId="1978"/>
    <cellStyle name="Explanatory Text 3 5" xfId="2666"/>
    <cellStyle name="Explanatory Text 3 6" xfId="3091"/>
    <cellStyle name="Explanatory Text 3 7" xfId="4602"/>
    <cellStyle name="Explanatory Text 3 8" xfId="4079"/>
    <cellStyle name="Explanatory Text 3 9" xfId="4926"/>
    <cellStyle name="Explanatory Text 4" xfId="499"/>
    <cellStyle name="Explanatory Text 4 10" xfId="5429"/>
    <cellStyle name="Explanatory Text 4 11" xfId="6596"/>
    <cellStyle name="Explanatory Text 4 2" xfId="1279"/>
    <cellStyle name="Explanatory Text 4 2 2" xfId="10889"/>
    <cellStyle name="Explanatory Text 4 2 3" xfId="10468"/>
    <cellStyle name="Explanatory Text 4 3" xfId="2411"/>
    <cellStyle name="Explanatory Text 4 4" xfId="1980"/>
    <cellStyle name="Explanatory Text 4 5" xfId="2663"/>
    <cellStyle name="Explanatory Text 4 6" xfId="3088"/>
    <cellStyle name="Explanatory Text 4 7" xfId="4600"/>
    <cellStyle name="Explanatory Text 4 8" xfId="4081"/>
    <cellStyle name="Explanatory Text 4 9" xfId="4924"/>
    <cellStyle name="Explanatory Text 5" xfId="500"/>
    <cellStyle name="Explanatory Text 6" xfId="501"/>
    <cellStyle name="Explanatory Text 7" xfId="502"/>
    <cellStyle name="Explanatory Text 8" xfId="503"/>
    <cellStyle name="Good 10" xfId="1283"/>
    <cellStyle name="Good 11" xfId="1284"/>
    <cellStyle name="Good 12" xfId="1285"/>
    <cellStyle name="Good 13" xfId="1282"/>
    <cellStyle name="Good 2" xfId="504"/>
    <cellStyle name="Good 2 10" xfId="5065"/>
    <cellStyle name="Good 2 11" xfId="6599"/>
    <cellStyle name="Good 2 2" xfId="1286"/>
    <cellStyle name="Good 2 2 10" xfId="5433"/>
    <cellStyle name="Good 2 2 11" xfId="6600"/>
    <cellStyle name="Good 2 2 2" xfId="1287"/>
    <cellStyle name="Good 2 2 2 2" xfId="10893"/>
    <cellStyle name="Good 2 2 2 3" xfId="10892"/>
    <cellStyle name="Good 2 2 3" xfId="2419"/>
    <cellStyle name="Good 2 2 4" xfId="1971"/>
    <cellStyle name="Good 2 2 5" xfId="2673"/>
    <cellStyle name="Good 2 2 6" xfId="3094"/>
    <cellStyle name="Good 2 2 7" xfId="4608"/>
    <cellStyle name="Good 2 2 8" xfId="4072"/>
    <cellStyle name="Good 2 2 9" xfId="4932"/>
    <cellStyle name="Good 2 3" xfId="2418"/>
    <cellStyle name="Good 2 3 2" xfId="11338"/>
    <cellStyle name="Good 2 3 3" xfId="10469"/>
    <cellStyle name="Good 2 4" xfId="1972"/>
    <cellStyle name="Good 2 5" xfId="2672"/>
    <cellStyle name="Good 2 6" xfId="3093"/>
    <cellStyle name="Good 2 7" xfId="4607"/>
    <cellStyle name="Good 2 8" xfId="4073"/>
    <cellStyle name="Good 2 9" xfId="4931"/>
    <cellStyle name="Good 3" xfId="505"/>
    <cellStyle name="Good 3 10" xfId="5534"/>
    <cellStyle name="Good 3 11" xfId="6601"/>
    <cellStyle name="Good 3 2" xfId="1288"/>
    <cellStyle name="Good 3 2 10" xfId="5535"/>
    <cellStyle name="Good 3 2 11" xfId="6602"/>
    <cellStyle name="Good 3 2 2" xfId="1289"/>
    <cellStyle name="Good 3 2 2 2" xfId="10895"/>
    <cellStyle name="Good 3 2 2 3" xfId="10894"/>
    <cellStyle name="Good 3 2 3" xfId="2421"/>
    <cellStyle name="Good 3 2 4" xfId="1969"/>
    <cellStyle name="Good 3 2 5" xfId="2675"/>
    <cellStyle name="Good 3 2 6" xfId="3096"/>
    <cellStyle name="Good 3 2 7" xfId="4610"/>
    <cellStyle name="Good 3 2 8" xfId="4070"/>
    <cellStyle name="Good 3 2 9" xfId="4934"/>
    <cellStyle name="Good 3 3" xfId="2420"/>
    <cellStyle name="Good 3 3 2" xfId="11339"/>
    <cellStyle name="Good 3 3 3" xfId="10470"/>
    <cellStyle name="Good 3 4" xfId="1970"/>
    <cellStyle name="Good 3 5" xfId="2674"/>
    <cellStyle name="Good 3 6" xfId="3095"/>
    <cellStyle name="Good 3 7" xfId="4609"/>
    <cellStyle name="Good 3 8" xfId="4071"/>
    <cellStyle name="Good 3 9" xfId="4933"/>
    <cellStyle name="Good 4" xfId="506"/>
    <cellStyle name="Good 4 10" xfId="5533"/>
    <cellStyle name="Good 4 11" xfId="6603"/>
    <cellStyle name="Good 4 2" xfId="1290"/>
    <cellStyle name="Good 4 2 2" xfId="10896"/>
    <cellStyle name="Good 4 2 3" xfId="10471"/>
    <cellStyle name="Good 4 3" xfId="2422"/>
    <cellStyle name="Good 4 4" xfId="1968"/>
    <cellStyle name="Good 4 5" xfId="2677"/>
    <cellStyle name="Good 4 6" xfId="3098"/>
    <cellStyle name="Good 4 7" xfId="4611"/>
    <cellStyle name="Good 4 8" xfId="4069"/>
    <cellStyle name="Good 4 9" xfId="4935"/>
    <cellStyle name="Good 5" xfId="507"/>
    <cellStyle name="Good 5 10" xfId="5432"/>
    <cellStyle name="Good 5 11" xfId="6604"/>
    <cellStyle name="Good 5 2" xfId="1291"/>
    <cellStyle name="Good 5 2 2" xfId="10897"/>
    <cellStyle name="Good 5 2 3" xfId="10472"/>
    <cellStyle name="Good 5 3" xfId="2423"/>
    <cellStyle name="Good 5 4" xfId="1967"/>
    <cellStyle name="Good 5 5" xfId="2678"/>
    <cellStyle name="Good 5 6" xfId="3099"/>
    <cellStyle name="Good 5 7" xfId="4612"/>
    <cellStyle name="Good 5 8" xfId="4068"/>
    <cellStyle name="Good 5 9" xfId="4936"/>
    <cellStyle name="Good 6" xfId="508"/>
    <cellStyle name="Good 6 10" xfId="5013"/>
    <cellStyle name="Good 6 11" xfId="6605"/>
    <cellStyle name="Good 6 2" xfId="1292"/>
    <cellStyle name="Good 6 2 2" xfId="10898"/>
    <cellStyle name="Good 6 2 3" xfId="10473"/>
    <cellStyle name="Good 6 3" xfId="2424"/>
    <cellStyle name="Good 6 4" xfId="1966"/>
    <cellStyle name="Good 6 5" xfId="2679"/>
    <cellStyle name="Good 6 6" xfId="3100"/>
    <cellStyle name="Good 6 7" xfId="4613"/>
    <cellStyle name="Good 6 8" xfId="4067"/>
    <cellStyle name="Good 6 9" xfId="4011"/>
    <cellStyle name="Good 7" xfId="509"/>
    <cellStyle name="Good 7 10" xfId="5435"/>
    <cellStyle name="Good 7 11" xfId="6606"/>
    <cellStyle name="Good 7 2" xfId="1293"/>
    <cellStyle name="Good 7 2 2" xfId="10899"/>
    <cellStyle name="Good 7 2 3" xfId="10474"/>
    <cellStyle name="Good 7 3" xfId="2425"/>
    <cellStyle name="Good 7 4" xfId="1964"/>
    <cellStyle name="Good 7 5" xfId="2681"/>
    <cellStyle name="Good 7 6" xfId="3102"/>
    <cellStyle name="Good 7 7" xfId="4614"/>
    <cellStyle name="Good 7 8" xfId="4066"/>
    <cellStyle name="Good 7 9" xfId="4016"/>
    <cellStyle name="Good 8" xfId="510"/>
    <cellStyle name="Good 8 10" xfId="5538"/>
    <cellStyle name="Good 8 11" xfId="6607"/>
    <cellStyle name="Good 8 2" xfId="1294"/>
    <cellStyle name="Good 8 2 2" xfId="10900"/>
    <cellStyle name="Good 8 2 3" xfId="10475"/>
    <cellStyle name="Good 8 3" xfId="2426"/>
    <cellStyle name="Good 8 4" xfId="1963"/>
    <cellStyle name="Good 8 5" xfId="2682"/>
    <cellStyle name="Good 8 6" xfId="3103"/>
    <cellStyle name="Good 8 7" xfId="4615"/>
    <cellStyle name="Good 8 8" xfId="4065"/>
    <cellStyle name="Good 8 9" xfId="4938"/>
    <cellStyle name="Good 9" xfId="1295"/>
    <cellStyle name="Heading 1 10" xfId="1297"/>
    <cellStyle name="Heading 1 11" xfId="1298"/>
    <cellStyle name="Heading 1 12" xfId="1299"/>
    <cellStyle name="Heading 1 13" xfId="1296"/>
    <cellStyle name="Heading 1 2" xfId="511"/>
    <cellStyle name="Heading 1 2 10" xfId="5016"/>
    <cellStyle name="Heading 1 2 11" xfId="6608"/>
    <cellStyle name="Heading 1 2 2" xfId="1300"/>
    <cellStyle name="Heading 1 2 2 10" xfId="4995"/>
    <cellStyle name="Heading 1 2 2 11" xfId="6609"/>
    <cellStyle name="Heading 1 2 2 2" xfId="1301"/>
    <cellStyle name="Heading 1 2 2 2 2" xfId="10902"/>
    <cellStyle name="Heading 1 2 2 2 3" xfId="10901"/>
    <cellStyle name="Heading 1 2 2 3" xfId="2433"/>
    <cellStyle name="Heading 1 2 2 4" xfId="1956"/>
    <cellStyle name="Heading 1 2 2 5" xfId="2690"/>
    <cellStyle name="Heading 1 2 2 6" xfId="3106"/>
    <cellStyle name="Heading 1 2 2 7" xfId="4622"/>
    <cellStyle name="Heading 1 2 2 8" xfId="4057"/>
    <cellStyle name="Heading 1 2 2 9" xfId="4033"/>
    <cellStyle name="Heading 1 2 3" xfId="2432"/>
    <cellStyle name="Heading 1 2 3 2" xfId="11345"/>
    <cellStyle name="Heading 1 2 3 3" xfId="10476"/>
    <cellStyle name="Heading 1 2 4" xfId="1957"/>
    <cellStyle name="Heading 1 2 5" xfId="2689"/>
    <cellStyle name="Heading 1 2 6" xfId="3105"/>
    <cellStyle name="Heading 1 2 7" xfId="4621"/>
    <cellStyle name="Heading 1 2 8" xfId="4058"/>
    <cellStyle name="Heading 1 2 9" xfId="5061"/>
    <cellStyle name="Heading 1 3" xfId="512"/>
    <cellStyle name="Heading 1 3 10" xfId="4994"/>
    <cellStyle name="Heading 1 3 11" xfId="6610"/>
    <cellStyle name="Heading 1 3 2" xfId="1302"/>
    <cellStyle name="Heading 1 3 2 10" xfId="5028"/>
    <cellStyle name="Heading 1 3 2 11" xfId="6611"/>
    <cellStyle name="Heading 1 3 2 2" xfId="1303"/>
    <cellStyle name="Heading 1 3 2 2 2" xfId="10904"/>
    <cellStyle name="Heading 1 3 2 2 3" xfId="10903"/>
    <cellStyle name="Heading 1 3 2 3" xfId="2435"/>
    <cellStyle name="Heading 1 3 2 4" xfId="1955"/>
    <cellStyle name="Heading 1 3 2 5" xfId="2691"/>
    <cellStyle name="Heading 1 3 2 6" xfId="3107"/>
    <cellStyle name="Heading 1 3 2 7" xfId="4624"/>
    <cellStyle name="Heading 1 3 2 8" xfId="4055"/>
    <cellStyle name="Heading 1 3 2 9" xfId="4037"/>
    <cellStyle name="Heading 1 3 3" xfId="2434"/>
    <cellStyle name="Heading 1 3 3 2" xfId="11346"/>
    <cellStyle name="Heading 1 3 3 3" xfId="10477"/>
    <cellStyle name="Heading 1 3 4" xfId="1847"/>
    <cellStyle name="Heading 1 3 5" xfId="2815"/>
    <cellStyle name="Heading 1 3 6" xfId="3196"/>
    <cellStyle name="Heading 1 3 7" xfId="4623"/>
    <cellStyle name="Heading 1 3 8" xfId="4056"/>
    <cellStyle name="Heading 1 3 9" xfId="4010"/>
    <cellStyle name="Heading 1 4" xfId="513"/>
    <cellStyle name="Heading 1 4 10" xfId="5002"/>
    <cellStyle name="Heading 1 4 11" xfId="6612"/>
    <cellStyle name="Heading 1 4 2" xfId="1304"/>
    <cellStyle name="Heading 1 4 2 2" xfId="10905"/>
    <cellStyle name="Heading 1 4 2 3" xfId="10478"/>
    <cellStyle name="Heading 1 4 3" xfId="2436"/>
    <cellStyle name="Heading 1 4 4" xfId="1951"/>
    <cellStyle name="Heading 1 4 5" xfId="2695"/>
    <cellStyle name="Heading 1 4 6" xfId="3111"/>
    <cellStyle name="Heading 1 4 7" xfId="4625"/>
    <cellStyle name="Heading 1 4 8" xfId="4054"/>
    <cellStyle name="Heading 1 4 9" xfId="4009"/>
    <cellStyle name="Heading 1 5" xfId="514"/>
    <cellStyle name="Heading 1 5 10" xfId="4034"/>
    <cellStyle name="Heading 1 5 11" xfId="6613"/>
    <cellStyle name="Heading 1 5 2" xfId="1305"/>
    <cellStyle name="Heading 1 5 2 2" xfId="10906"/>
    <cellStyle name="Heading 1 5 2 3" xfId="10479"/>
    <cellStyle name="Heading 1 5 3" xfId="2437"/>
    <cellStyle name="Heading 1 5 4" xfId="1950"/>
    <cellStyle name="Heading 1 5 5" xfId="2696"/>
    <cellStyle name="Heading 1 5 6" xfId="3112"/>
    <cellStyle name="Heading 1 5 7" xfId="4626"/>
    <cellStyle name="Heading 1 5 8" xfId="4053"/>
    <cellStyle name="Heading 1 5 9" xfId="4018"/>
    <cellStyle name="Heading 1 6" xfId="515"/>
    <cellStyle name="Heading 1 6 10" xfId="5458"/>
    <cellStyle name="Heading 1 6 11" xfId="6614"/>
    <cellStyle name="Heading 1 6 2" xfId="1306"/>
    <cellStyle name="Heading 1 6 2 2" xfId="10907"/>
    <cellStyle name="Heading 1 6 2 3" xfId="10480"/>
    <cellStyle name="Heading 1 6 3" xfId="2438"/>
    <cellStyle name="Heading 1 6 4" xfId="1949"/>
    <cellStyle name="Heading 1 6 5" xfId="2697"/>
    <cellStyle name="Heading 1 6 6" xfId="3113"/>
    <cellStyle name="Heading 1 6 7" xfId="4627"/>
    <cellStyle name="Heading 1 6 8" xfId="4051"/>
    <cellStyle name="Heading 1 6 9" xfId="4963"/>
    <cellStyle name="Heading 1 7" xfId="516"/>
    <cellStyle name="Heading 1 7 10" xfId="5460"/>
    <cellStyle name="Heading 1 7 11" xfId="6615"/>
    <cellStyle name="Heading 1 7 2" xfId="1307"/>
    <cellStyle name="Heading 1 7 2 2" xfId="10908"/>
    <cellStyle name="Heading 1 7 2 3" xfId="10481"/>
    <cellStyle name="Heading 1 7 3" xfId="2439"/>
    <cellStyle name="Heading 1 7 4" xfId="1948"/>
    <cellStyle name="Heading 1 7 5" xfId="2699"/>
    <cellStyle name="Heading 1 7 6" xfId="3115"/>
    <cellStyle name="Heading 1 7 7" xfId="4628"/>
    <cellStyle name="Heading 1 7 8" xfId="4050"/>
    <cellStyle name="Heading 1 7 9" xfId="4965"/>
    <cellStyle name="Heading 1 8" xfId="517"/>
    <cellStyle name="Heading 1 8 10" xfId="5461"/>
    <cellStyle name="Heading 1 8 11" xfId="6616"/>
    <cellStyle name="Heading 1 8 2" xfId="1308"/>
    <cellStyle name="Heading 1 8 2 2" xfId="10909"/>
    <cellStyle name="Heading 1 8 2 3" xfId="10482"/>
    <cellStyle name="Heading 1 8 3" xfId="2440"/>
    <cellStyle name="Heading 1 8 4" xfId="1947"/>
    <cellStyle name="Heading 1 8 5" xfId="2700"/>
    <cellStyle name="Heading 1 8 6" xfId="3116"/>
    <cellStyle name="Heading 1 8 7" xfId="4629"/>
    <cellStyle name="Heading 1 8 8" xfId="4049"/>
    <cellStyle name="Heading 1 8 9" xfId="4966"/>
    <cellStyle name="Heading 1 9" xfId="1309"/>
    <cellStyle name="Heading 2 10" xfId="1311"/>
    <cellStyle name="Heading 2 11" xfId="1312"/>
    <cellStyle name="Heading 2 12" xfId="1313"/>
    <cellStyle name="Heading 2 13" xfId="1310"/>
    <cellStyle name="Heading 2 2" xfId="518"/>
    <cellStyle name="Heading 2 2 10" xfId="5463"/>
    <cellStyle name="Heading 2 2 11" xfId="6617"/>
    <cellStyle name="Heading 2 2 2" xfId="1314"/>
    <cellStyle name="Heading 2 2 2 10" xfId="5464"/>
    <cellStyle name="Heading 2 2 2 11" xfId="6618"/>
    <cellStyle name="Heading 2 2 2 2" xfId="1315"/>
    <cellStyle name="Heading 2 2 2 2 2" xfId="10911"/>
    <cellStyle name="Heading 2 2 2 2 3" xfId="10910"/>
    <cellStyle name="Heading 2 2 2 3" xfId="2447"/>
    <cellStyle name="Heading 2 2 2 4" xfId="1940"/>
    <cellStyle name="Heading 2 2 2 5" xfId="2707"/>
    <cellStyle name="Heading 2 2 2 6" xfId="3118"/>
    <cellStyle name="Heading 2 2 2 7" xfId="4636"/>
    <cellStyle name="Heading 2 2 2 8" xfId="4042"/>
    <cellStyle name="Heading 2 2 2 9" xfId="4974"/>
    <cellStyle name="Heading 2 2 3" xfId="2446"/>
    <cellStyle name="Heading 2 2 3 2" xfId="11350"/>
    <cellStyle name="Heading 2 2 3 3" xfId="10483"/>
    <cellStyle name="Heading 2 2 4" xfId="1941"/>
    <cellStyle name="Heading 2 2 5" xfId="2706"/>
    <cellStyle name="Heading 2 2 6" xfId="3117"/>
    <cellStyle name="Heading 2 2 7" xfId="4635"/>
    <cellStyle name="Heading 2 2 8" xfId="4043"/>
    <cellStyle name="Heading 2 2 9" xfId="4973"/>
    <cellStyle name="Heading 2 3" xfId="519"/>
    <cellStyle name="Heading 2 3 10" xfId="5465"/>
    <cellStyle name="Heading 2 3 11" xfId="6619"/>
    <cellStyle name="Heading 2 3 2" xfId="1316"/>
    <cellStyle name="Heading 2 3 2 10" xfId="5467"/>
    <cellStyle name="Heading 2 3 2 11" xfId="6620"/>
    <cellStyle name="Heading 2 3 2 2" xfId="1317"/>
    <cellStyle name="Heading 2 3 2 2 2" xfId="10913"/>
    <cellStyle name="Heading 2 3 2 2 3" xfId="10912"/>
    <cellStyle name="Heading 2 3 2 3" xfId="2449"/>
    <cellStyle name="Heading 2 3 2 4" xfId="1938"/>
    <cellStyle name="Heading 2 3 2 5" xfId="2709"/>
    <cellStyle name="Heading 2 3 2 6" xfId="3120"/>
    <cellStyle name="Heading 2 3 2 7" xfId="4638"/>
    <cellStyle name="Heading 2 3 2 8" xfId="4013"/>
    <cellStyle name="Heading 2 3 2 9" xfId="4977"/>
    <cellStyle name="Heading 2 3 3" xfId="2448"/>
    <cellStyle name="Heading 2 3 3 2" xfId="11351"/>
    <cellStyle name="Heading 2 3 3 3" xfId="10484"/>
    <cellStyle name="Heading 2 3 4" xfId="1939"/>
    <cellStyle name="Heading 2 3 5" xfId="2708"/>
    <cellStyle name="Heading 2 3 6" xfId="3119"/>
    <cellStyle name="Heading 2 3 7" xfId="4637"/>
    <cellStyle name="Heading 2 3 8" xfId="4041"/>
    <cellStyle name="Heading 2 3 9" xfId="4975"/>
    <cellStyle name="Heading 2 4" xfId="520"/>
    <cellStyle name="Heading 2 4 10" xfId="5468"/>
    <cellStyle name="Heading 2 4 11" xfId="6621"/>
    <cellStyle name="Heading 2 4 2" xfId="1318"/>
    <cellStyle name="Heading 2 4 2 2" xfId="10914"/>
    <cellStyle name="Heading 2 4 2 3" xfId="10485"/>
    <cellStyle name="Heading 2 4 3" xfId="2450"/>
    <cellStyle name="Heading 2 4 4" xfId="1937"/>
    <cellStyle name="Heading 2 4 5" xfId="2710"/>
    <cellStyle name="Heading 2 4 6" xfId="3121"/>
    <cellStyle name="Heading 2 4 7" xfId="4639"/>
    <cellStyle name="Heading 2 4 8" xfId="4008"/>
    <cellStyle name="Heading 2 4 9" xfId="4978"/>
    <cellStyle name="Heading 2 5" xfId="521"/>
    <cellStyle name="Heading 2 5 10" xfId="5469"/>
    <cellStyle name="Heading 2 5 11" xfId="6622"/>
    <cellStyle name="Heading 2 5 2" xfId="1319"/>
    <cellStyle name="Heading 2 5 2 2" xfId="10915"/>
    <cellStyle name="Heading 2 5 2 3" xfId="10486"/>
    <cellStyle name="Heading 2 5 3" xfId="2451"/>
    <cellStyle name="Heading 2 5 4" xfId="1936"/>
    <cellStyle name="Heading 2 5 5" xfId="2711"/>
    <cellStyle name="Heading 2 5 6" xfId="3122"/>
    <cellStyle name="Heading 2 5 7" xfId="4640"/>
    <cellStyle name="Heading 2 5 8" xfId="4020"/>
    <cellStyle name="Heading 2 5 9" xfId="4979"/>
    <cellStyle name="Heading 2 6" xfId="522"/>
    <cellStyle name="Heading 2 6 10" xfId="5470"/>
    <cellStyle name="Heading 2 6 11" xfId="6623"/>
    <cellStyle name="Heading 2 6 2" xfId="1320"/>
    <cellStyle name="Heading 2 6 2 2" xfId="10916"/>
    <cellStyle name="Heading 2 6 2 3" xfId="10487"/>
    <cellStyle name="Heading 2 6 3" xfId="2452"/>
    <cellStyle name="Heading 2 6 4" xfId="1935"/>
    <cellStyle name="Heading 2 6 5" xfId="2712"/>
    <cellStyle name="Heading 2 6 6" xfId="3123"/>
    <cellStyle name="Heading 2 6 7" xfId="4641"/>
    <cellStyle name="Heading 2 6 8" xfId="4012"/>
    <cellStyle name="Heading 2 6 9" xfId="4980"/>
    <cellStyle name="Heading 2 7" xfId="523"/>
    <cellStyle name="Heading 2 7 10" xfId="5471"/>
    <cellStyle name="Heading 2 7 11" xfId="6624"/>
    <cellStyle name="Heading 2 7 2" xfId="1321"/>
    <cellStyle name="Heading 2 7 2 2" xfId="10917"/>
    <cellStyle name="Heading 2 7 2 3" xfId="10488"/>
    <cellStyle name="Heading 2 7 3" xfId="2453"/>
    <cellStyle name="Heading 2 7 4" xfId="1934"/>
    <cellStyle name="Heading 2 7 5" xfId="2713"/>
    <cellStyle name="Heading 2 7 6" xfId="3124"/>
    <cellStyle name="Heading 2 7 7" xfId="4642"/>
    <cellStyle name="Heading 2 7 8" xfId="5192"/>
    <cellStyle name="Heading 2 7 9" xfId="4981"/>
    <cellStyle name="Heading 2 8" xfId="524"/>
    <cellStyle name="Heading 2 8 10" xfId="5473"/>
    <cellStyle name="Heading 2 8 11" xfId="6625"/>
    <cellStyle name="Heading 2 8 2" xfId="1322"/>
    <cellStyle name="Heading 2 8 2 2" xfId="10918"/>
    <cellStyle name="Heading 2 8 2 3" xfId="10489"/>
    <cellStyle name="Heading 2 8 3" xfId="2454"/>
    <cellStyle name="Heading 2 8 4" xfId="1933"/>
    <cellStyle name="Heading 2 8 5" xfId="2714"/>
    <cellStyle name="Heading 2 8 6" xfId="3125"/>
    <cellStyle name="Heading 2 8 7" xfId="4643"/>
    <cellStyle name="Heading 2 8 8" xfId="5193"/>
    <cellStyle name="Heading 2 8 9" xfId="4983"/>
    <cellStyle name="Heading 2 9" xfId="1323"/>
    <cellStyle name="Heading 3 10" xfId="1325"/>
    <cellStyle name="Heading 3 11" xfId="1326"/>
    <cellStyle name="Heading 3 12" xfId="1327"/>
    <cellStyle name="Heading 3 13" xfId="1324"/>
    <cellStyle name="Heading 3 2" xfId="525"/>
    <cellStyle name="Heading 3 2 10" xfId="5494"/>
    <cellStyle name="Heading 3 2 11" xfId="6626"/>
    <cellStyle name="Heading 3 2 2" xfId="1328"/>
    <cellStyle name="Heading 3 2 2 10" xfId="5506"/>
    <cellStyle name="Heading 3 2 2 11" xfId="6627"/>
    <cellStyle name="Heading 3 2 2 2" xfId="1329"/>
    <cellStyle name="Heading 3 2 2 2 2" xfId="10920"/>
    <cellStyle name="Heading 3 2 2 2 3" xfId="10919"/>
    <cellStyle name="Heading 3 2 2 3" xfId="2461"/>
    <cellStyle name="Heading 3 2 2 4" xfId="1926"/>
    <cellStyle name="Heading 3 2 2 5" xfId="2721"/>
    <cellStyle name="Heading 3 2 2 6" xfId="3127"/>
    <cellStyle name="Heading 3 2 2 7" xfId="4650"/>
    <cellStyle name="Heading 3 2 2 8" xfId="5200"/>
    <cellStyle name="Heading 3 2 2 9" xfId="5030"/>
    <cellStyle name="Heading 3 2 3" xfId="2460"/>
    <cellStyle name="Heading 3 2 3 2" xfId="11356"/>
    <cellStyle name="Heading 3 2 3 3" xfId="10490"/>
    <cellStyle name="Heading 3 2 4" xfId="1927"/>
    <cellStyle name="Heading 3 2 5" xfId="2720"/>
    <cellStyle name="Heading 3 2 6" xfId="3126"/>
    <cellStyle name="Heading 3 2 7" xfId="4649"/>
    <cellStyle name="Heading 3 2 8" xfId="5199"/>
    <cellStyle name="Heading 3 2 9" xfId="5017"/>
    <cellStyle name="Heading 3 3" xfId="526"/>
    <cellStyle name="Heading 3 3 10" xfId="5541"/>
    <cellStyle name="Heading 3 3 11" xfId="6628"/>
    <cellStyle name="Heading 3 3 2" xfId="1330"/>
    <cellStyle name="Heading 3 3 2 10" xfId="5495"/>
    <cellStyle name="Heading 3 3 2 11" xfId="6629"/>
    <cellStyle name="Heading 3 3 2 2" xfId="1331"/>
    <cellStyle name="Heading 3 3 2 2 2" xfId="10922"/>
    <cellStyle name="Heading 3 3 2 2 3" xfId="10921"/>
    <cellStyle name="Heading 3 3 2 3" xfId="2463"/>
    <cellStyle name="Heading 3 3 2 4" xfId="1924"/>
    <cellStyle name="Heading 3 3 2 5" xfId="2723"/>
    <cellStyle name="Heading 3 3 2 6" xfId="3129"/>
    <cellStyle name="Heading 3 3 2 7" xfId="4652"/>
    <cellStyle name="Heading 3 3 2 8" xfId="5202"/>
    <cellStyle name="Heading 3 3 2 9" xfId="5018"/>
    <cellStyle name="Heading 3 3 3" xfId="2462"/>
    <cellStyle name="Heading 3 3 3 2" xfId="11357"/>
    <cellStyle name="Heading 3 3 3 3" xfId="10491"/>
    <cellStyle name="Heading 3 3 4" xfId="1925"/>
    <cellStyle name="Heading 3 3 5" xfId="2722"/>
    <cellStyle name="Heading 3 3 6" xfId="3128"/>
    <cellStyle name="Heading 3 3 7" xfId="4651"/>
    <cellStyle name="Heading 3 3 8" xfId="5201"/>
    <cellStyle name="Heading 3 3 9" xfId="5064"/>
    <cellStyle name="Heading 3 4" xfId="527"/>
    <cellStyle name="Heading 3 4 10" xfId="6022"/>
    <cellStyle name="Heading 3 4 11" xfId="6630"/>
    <cellStyle name="Heading 3 4 2" xfId="1332"/>
    <cellStyle name="Heading 3 4 2 2" xfId="10923"/>
    <cellStyle name="Heading 3 4 2 3" xfId="10492"/>
    <cellStyle name="Heading 3 4 3" xfId="2464"/>
    <cellStyle name="Heading 3 4 4" xfId="1923"/>
    <cellStyle name="Heading 3 4 5" xfId="2724"/>
    <cellStyle name="Heading 3 4 6" xfId="3130"/>
    <cellStyle name="Heading 3 4 7" xfId="4653"/>
    <cellStyle name="Heading 3 4 8" xfId="5203"/>
    <cellStyle name="Heading 3 4 9" xfId="5668"/>
    <cellStyle name="Heading 3 5" xfId="528"/>
    <cellStyle name="Heading 3 5 10" xfId="6023"/>
    <cellStyle name="Heading 3 5 11" xfId="6631"/>
    <cellStyle name="Heading 3 5 2" xfId="1333"/>
    <cellStyle name="Heading 3 5 2 2" xfId="10924"/>
    <cellStyle name="Heading 3 5 2 3" xfId="10493"/>
    <cellStyle name="Heading 3 5 3" xfId="2465"/>
    <cellStyle name="Heading 3 5 4" xfId="1922"/>
    <cellStyle name="Heading 3 5 5" xfId="2725"/>
    <cellStyle name="Heading 3 5 6" xfId="3131"/>
    <cellStyle name="Heading 3 5 7" xfId="4654"/>
    <cellStyle name="Heading 3 5 8" xfId="5204"/>
    <cellStyle name="Heading 3 5 9" xfId="5669"/>
    <cellStyle name="Heading 3 6" xfId="529"/>
    <cellStyle name="Heading 3 6 10" xfId="6024"/>
    <cellStyle name="Heading 3 6 11" xfId="6632"/>
    <cellStyle name="Heading 3 6 2" xfId="1334"/>
    <cellStyle name="Heading 3 6 2 2" xfId="10925"/>
    <cellStyle name="Heading 3 6 2 3" xfId="10494"/>
    <cellStyle name="Heading 3 6 3" xfId="2466"/>
    <cellStyle name="Heading 3 6 4" xfId="1921"/>
    <cellStyle name="Heading 3 6 5" xfId="2726"/>
    <cellStyle name="Heading 3 6 6" xfId="3132"/>
    <cellStyle name="Heading 3 6 7" xfId="4655"/>
    <cellStyle name="Heading 3 6 8" xfId="5205"/>
    <cellStyle name="Heading 3 6 9" xfId="5670"/>
    <cellStyle name="Heading 3 7" xfId="530"/>
    <cellStyle name="Heading 3 7 10" xfId="6025"/>
    <cellStyle name="Heading 3 7 11" xfId="6633"/>
    <cellStyle name="Heading 3 7 2" xfId="1335"/>
    <cellStyle name="Heading 3 7 2 2" xfId="10926"/>
    <cellStyle name="Heading 3 7 2 3" xfId="10495"/>
    <cellStyle name="Heading 3 7 3" xfId="2467"/>
    <cellStyle name="Heading 3 7 4" xfId="1920"/>
    <cellStyle name="Heading 3 7 5" xfId="2727"/>
    <cellStyle name="Heading 3 7 6" xfId="3133"/>
    <cellStyle name="Heading 3 7 7" xfId="4656"/>
    <cellStyle name="Heading 3 7 8" xfId="5206"/>
    <cellStyle name="Heading 3 7 9" xfId="5671"/>
    <cellStyle name="Heading 3 8" xfId="531"/>
    <cellStyle name="Heading 3 8 10" xfId="6026"/>
    <cellStyle name="Heading 3 8 11" xfId="6634"/>
    <cellStyle name="Heading 3 8 2" xfId="1336"/>
    <cellStyle name="Heading 3 8 2 2" xfId="10927"/>
    <cellStyle name="Heading 3 8 2 3" xfId="10496"/>
    <cellStyle name="Heading 3 8 3" xfId="2468"/>
    <cellStyle name="Heading 3 8 4" xfId="1919"/>
    <cellStyle name="Heading 3 8 5" xfId="2728"/>
    <cellStyle name="Heading 3 8 6" xfId="3134"/>
    <cellStyle name="Heading 3 8 7" xfId="4657"/>
    <cellStyle name="Heading 3 8 8" xfId="5207"/>
    <cellStyle name="Heading 3 8 9" xfId="5672"/>
    <cellStyle name="Heading 3 9" xfId="1337"/>
    <cellStyle name="Heading 4 10" xfId="1339"/>
    <cellStyle name="Heading 4 11" xfId="1340"/>
    <cellStyle name="Heading 4 12" xfId="1341"/>
    <cellStyle name="Heading 4 13" xfId="1338"/>
    <cellStyle name="Heading 4 2" xfId="532"/>
    <cellStyle name="Heading 4 2 10" xfId="6027"/>
    <cellStyle name="Heading 4 2 11" xfId="6635"/>
    <cellStyle name="Heading 4 2 2" xfId="1342"/>
    <cellStyle name="Heading 4 2 2 10" xfId="6028"/>
    <cellStyle name="Heading 4 2 2 11" xfId="6636"/>
    <cellStyle name="Heading 4 2 2 2" xfId="1343"/>
    <cellStyle name="Heading 4 2 2 2 2" xfId="10929"/>
    <cellStyle name="Heading 4 2 2 2 3" xfId="10928"/>
    <cellStyle name="Heading 4 2 2 3" xfId="2475"/>
    <cellStyle name="Heading 4 2 2 4" xfId="1912"/>
    <cellStyle name="Heading 4 2 2 5" xfId="2735"/>
    <cellStyle name="Heading 4 2 2 6" xfId="3136"/>
    <cellStyle name="Heading 4 2 2 7" xfId="4664"/>
    <cellStyle name="Heading 4 2 2 8" xfId="5214"/>
    <cellStyle name="Heading 4 2 2 9" xfId="5679"/>
    <cellStyle name="Heading 4 2 3" xfId="2474"/>
    <cellStyle name="Heading 4 2 3 2" xfId="11363"/>
    <cellStyle name="Heading 4 2 3 3" xfId="10497"/>
    <cellStyle name="Heading 4 2 4" xfId="1913"/>
    <cellStyle name="Heading 4 2 5" xfId="2734"/>
    <cellStyle name="Heading 4 2 6" xfId="3135"/>
    <cellStyle name="Heading 4 2 7" xfId="4663"/>
    <cellStyle name="Heading 4 2 8" xfId="5213"/>
    <cellStyle name="Heading 4 2 9" xfId="5678"/>
    <cellStyle name="Heading 4 3" xfId="533"/>
    <cellStyle name="Heading 4 3 10" xfId="6029"/>
    <cellStyle name="Heading 4 3 11" xfId="6637"/>
    <cellStyle name="Heading 4 3 2" xfId="1344"/>
    <cellStyle name="Heading 4 3 2 10" xfId="6030"/>
    <cellStyle name="Heading 4 3 2 11" xfId="6638"/>
    <cellStyle name="Heading 4 3 2 2" xfId="1345"/>
    <cellStyle name="Heading 4 3 2 2 2" xfId="10931"/>
    <cellStyle name="Heading 4 3 2 2 3" xfId="10930"/>
    <cellStyle name="Heading 4 3 2 3" xfId="2477"/>
    <cellStyle name="Heading 4 3 2 4" xfId="1910"/>
    <cellStyle name="Heading 4 3 2 5" xfId="2737"/>
    <cellStyle name="Heading 4 3 2 6" xfId="3138"/>
    <cellStyle name="Heading 4 3 2 7" xfId="4666"/>
    <cellStyle name="Heading 4 3 2 8" xfId="5216"/>
    <cellStyle name="Heading 4 3 2 9" xfId="5681"/>
    <cellStyle name="Heading 4 3 3" xfId="2476"/>
    <cellStyle name="Heading 4 3 3 2" xfId="11364"/>
    <cellStyle name="Heading 4 3 3 3" xfId="10498"/>
    <cellStyle name="Heading 4 3 4" xfId="1911"/>
    <cellStyle name="Heading 4 3 5" xfId="2736"/>
    <cellStyle name="Heading 4 3 6" xfId="3137"/>
    <cellStyle name="Heading 4 3 7" xfId="4665"/>
    <cellStyle name="Heading 4 3 8" xfId="5215"/>
    <cellStyle name="Heading 4 3 9" xfId="5680"/>
    <cellStyle name="Heading 4 4" xfId="534"/>
    <cellStyle name="Heading 4 4 10" xfId="6031"/>
    <cellStyle name="Heading 4 4 11" xfId="6639"/>
    <cellStyle name="Heading 4 4 2" xfId="1346"/>
    <cellStyle name="Heading 4 4 2 2" xfId="10932"/>
    <cellStyle name="Heading 4 4 2 3" xfId="10499"/>
    <cellStyle name="Heading 4 4 3" xfId="2478"/>
    <cellStyle name="Heading 4 4 4" xfId="1909"/>
    <cellStyle name="Heading 4 4 5" xfId="2738"/>
    <cellStyle name="Heading 4 4 6" xfId="3139"/>
    <cellStyle name="Heading 4 4 7" xfId="4667"/>
    <cellStyle name="Heading 4 4 8" xfId="5217"/>
    <cellStyle name="Heading 4 4 9" xfId="5682"/>
    <cellStyle name="Heading 4 5" xfId="535"/>
    <cellStyle name="Heading 4 5 10" xfId="6032"/>
    <cellStyle name="Heading 4 5 11" xfId="6640"/>
    <cellStyle name="Heading 4 5 2" xfId="1347"/>
    <cellStyle name="Heading 4 5 2 2" xfId="10933"/>
    <cellStyle name="Heading 4 5 2 3" xfId="10500"/>
    <cellStyle name="Heading 4 5 3" xfId="2479"/>
    <cellStyle name="Heading 4 5 4" xfId="1908"/>
    <cellStyle name="Heading 4 5 5" xfId="2739"/>
    <cellStyle name="Heading 4 5 6" xfId="3140"/>
    <cellStyle name="Heading 4 5 7" xfId="4668"/>
    <cellStyle name="Heading 4 5 8" xfId="5218"/>
    <cellStyle name="Heading 4 5 9" xfId="5683"/>
    <cellStyle name="Heading 4 6" xfId="536"/>
    <cellStyle name="Heading 4 6 10" xfId="6033"/>
    <cellStyle name="Heading 4 6 11" xfId="6641"/>
    <cellStyle name="Heading 4 6 2" xfId="1348"/>
    <cellStyle name="Heading 4 6 2 2" xfId="10934"/>
    <cellStyle name="Heading 4 6 2 3" xfId="10501"/>
    <cellStyle name="Heading 4 6 3" xfId="2480"/>
    <cellStyle name="Heading 4 6 4" xfId="1907"/>
    <cellStyle name="Heading 4 6 5" xfId="2740"/>
    <cellStyle name="Heading 4 6 6" xfId="3141"/>
    <cellStyle name="Heading 4 6 7" xfId="4669"/>
    <cellStyle name="Heading 4 6 8" xfId="5219"/>
    <cellStyle name="Heading 4 6 9" xfId="5684"/>
    <cellStyle name="Heading 4 7" xfId="537"/>
    <cellStyle name="Heading 4 7 10" xfId="6034"/>
    <cellStyle name="Heading 4 7 11" xfId="6642"/>
    <cellStyle name="Heading 4 7 2" xfId="1349"/>
    <cellStyle name="Heading 4 7 2 2" xfId="10935"/>
    <cellStyle name="Heading 4 7 2 3" xfId="10502"/>
    <cellStyle name="Heading 4 7 3" xfId="2481"/>
    <cellStyle name="Heading 4 7 4" xfId="1906"/>
    <cellStyle name="Heading 4 7 5" xfId="2741"/>
    <cellStyle name="Heading 4 7 6" xfId="3142"/>
    <cellStyle name="Heading 4 7 7" xfId="4670"/>
    <cellStyle name="Heading 4 7 8" xfId="5220"/>
    <cellStyle name="Heading 4 7 9" xfId="5685"/>
    <cellStyle name="Heading 4 8" xfId="538"/>
    <cellStyle name="Heading 4 8 10" xfId="6035"/>
    <cellStyle name="Heading 4 8 11" xfId="6643"/>
    <cellStyle name="Heading 4 8 2" xfId="1350"/>
    <cellStyle name="Heading 4 8 2 2" xfId="10936"/>
    <cellStyle name="Heading 4 8 2 3" xfId="10503"/>
    <cellStyle name="Heading 4 8 3" xfId="2482"/>
    <cellStyle name="Heading 4 8 4" xfId="1905"/>
    <cellStyle name="Heading 4 8 5" xfId="2742"/>
    <cellStyle name="Heading 4 8 6" xfId="3143"/>
    <cellStyle name="Heading 4 8 7" xfId="4671"/>
    <cellStyle name="Heading 4 8 8" xfId="5221"/>
    <cellStyle name="Heading 4 8 9" xfId="5686"/>
    <cellStyle name="Heading 4 9" xfId="1351"/>
    <cellStyle name="Hyperlink 2" xfId="1352"/>
    <cellStyle name="Input 10" xfId="1354"/>
    <cellStyle name="Input 11" xfId="1355"/>
    <cellStyle name="Input 12" xfId="1356"/>
    <cellStyle name="Input 13" xfId="1353"/>
    <cellStyle name="Input 13 2" xfId="4674"/>
    <cellStyle name="Input 13 2 2" xfId="9447"/>
    <cellStyle name="Input 13 3" xfId="5224"/>
    <cellStyle name="Input 13 3 2" xfId="9448"/>
    <cellStyle name="Input 13 4" xfId="5689"/>
    <cellStyle name="Input 13 4 2" xfId="9449"/>
    <cellStyle name="Input 13 5" xfId="6036"/>
    <cellStyle name="Input 13 5 2" xfId="9450"/>
    <cellStyle name="Input 13 6" xfId="6644"/>
    <cellStyle name="Input 13 6 2" xfId="9451"/>
    <cellStyle name="Input 13 7" xfId="9446"/>
    <cellStyle name="Input 14" xfId="3998"/>
    <cellStyle name="Input 14 2" xfId="9452"/>
    <cellStyle name="Input 2" xfId="539"/>
    <cellStyle name="Input 2 10" xfId="6037"/>
    <cellStyle name="Input 2 10 2" xfId="9453"/>
    <cellStyle name="Input 2 11" xfId="6645"/>
    <cellStyle name="Input 2 11 2" xfId="9454"/>
    <cellStyle name="Input 2 2" xfId="1357"/>
    <cellStyle name="Input 2 2 10" xfId="6038"/>
    <cellStyle name="Input 2 2 11" xfId="6646"/>
    <cellStyle name="Input 2 2 12" xfId="9455"/>
    <cellStyle name="Input 2 2 2" xfId="1358"/>
    <cellStyle name="Input 2 2 2 2" xfId="10938"/>
    <cellStyle name="Input 2 2 2 3" xfId="10937"/>
    <cellStyle name="Input 2 2 3" xfId="2490"/>
    <cellStyle name="Input 2 2 4" xfId="1897"/>
    <cellStyle name="Input 2 2 5" xfId="2750"/>
    <cellStyle name="Input 2 2 6" xfId="3145"/>
    <cellStyle name="Input 2 2 7" xfId="4679"/>
    <cellStyle name="Input 2 2 8" xfId="5229"/>
    <cellStyle name="Input 2 2 9" xfId="5694"/>
    <cellStyle name="Input 2 3" xfId="2489"/>
    <cellStyle name="Input 2 3 2" xfId="9456"/>
    <cellStyle name="Input 2 3 3" xfId="10504"/>
    <cellStyle name="Input 2 4" xfId="1898"/>
    <cellStyle name="Input 2 4 2" xfId="9457"/>
    <cellStyle name="Input 2 5" xfId="2749"/>
    <cellStyle name="Input 2 5 2" xfId="9458"/>
    <cellStyle name="Input 2 6" xfId="3144"/>
    <cellStyle name="Input 2 6 2" xfId="9459"/>
    <cellStyle name="Input 2 7" xfId="4678"/>
    <cellStyle name="Input 2 7 2" xfId="9460"/>
    <cellStyle name="Input 2 8" xfId="5228"/>
    <cellStyle name="Input 2 8 2" xfId="9461"/>
    <cellStyle name="Input 2 9" xfId="5693"/>
    <cellStyle name="Input 2 9 2" xfId="9462"/>
    <cellStyle name="Input 3" xfId="540"/>
    <cellStyle name="Input 3 10" xfId="6039"/>
    <cellStyle name="Input 3 10 2" xfId="9463"/>
    <cellStyle name="Input 3 11" xfId="6647"/>
    <cellStyle name="Input 3 11 2" xfId="9464"/>
    <cellStyle name="Input 3 2" xfId="1359"/>
    <cellStyle name="Input 3 2 10" xfId="6040"/>
    <cellStyle name="Input 3 2 11" xfId="6648"/>
    <cellStyle name="Input 3 2 12" xfId="9465"/>
    <cellStyle name="Input 3 2 2" xfId="1360"/>
    <cellStyle name="Input 3 2 2 2" xfId="10940"/>
    <cellStyle name="Input 3 2 2 3" xfId="10939"/>
    <cellStyle name="Input 3 2 3" xfId="2492"/>
    <cellStyle name="Input 3 2 4" xfId="1895"/>
    <cellStyle name="Input 3 2 5" xfId="2752"/>
    <cellStyle name="Input 3 2 6" xfId="3147"/>
    <cellStyle name="Input 3 2 7" xfId="4681"/>
    <cellStyle name="Input 3 2 8" xfId="5231"/>
    <cellStyle name="Input 3 2 9" xfId="5696"/>
    <cellStyle name="Input 3 3" xfId="2491"/>
    <cellStyle name="Input 3 3 2" xfId="9466"/>
    <cellStyle name="Input 3 3 3" xfId="10505"/>
    <cellStyle name="Input 3 4" xfId="1896"/>
    <cellStyle name="Input 3 4 2" xfId="9467"/>
    <cellStyle name="Input 3 5" xfId="2751"/>
    <cellStyle name="Input 3 5 2" xfId="9468"/>
    <cellStyle name="Input 3 6" xfId="3146"/>
    <cellStyle name="Input 3 6 2" xfId="9469"/>
    <cellStyle name="Input 3 7" xfId="4680"/>
    <cellStyle name="Input 3 7 2" xfId="9470"/>
    <cellStyle name="Input 3 8" xfId="5230"/>
    <cellStyle name="Input 3 8 2" xfId="9471"/>
    <cellStyle name="Input 3 9" xfId="5695"/>
    <cellStyle name="Input 3 9 2" xfId="9472"/>
    <cellStyle name="Input 4" xfId="541"/>
    <cellStyle name="Input 4 10" xfId="6041"/>
    <cellStyle name="Input 4 11" xfId="6649"/>
    <cellStyle name="Input 4 2" xfId="1361"/>
    <cellStyle name="Input 4 2 2" xfId="10941"/>
    <cellStyle name="Input 4 2 3" xfId="10506"/>
    <cellStyle name="Input 4 3" xfId="2493"/>
    <cellStyle name="Input 4 4" xfId="1894"/>
    <cellStyle name="Input 4 5" xfId="2753"/>
    <cellStyle name="Input 4 6" xfId="3148"/>
    <cellStyle name="Input 4 7" xfId="4682"/>
    <cellStyle name="Input 4 8" xfId="5232"/>
    <cellStyle name="Input 4 9" xfId="5697"/>
    <cellStyle name="Input 5" xfId="542"/>
    <cellStyle name="Input 5 10" xfId="6042"/>
    <cellStyle name="Input 5 11" xfId="6650"/>
    <cellStyle name="Input 5 2" xfId="1362"/>
    <cellStyle name="Input 5 2 2" xfId="10942"/>
    <cellStyle name="Input 5 2 3" xfId="10507"/>
    <cellStyle name="Input 5 3" xfId="2494"/>
    <cellStyle name="Input 5 4" xfId="686"/>
    <cellStyle name="Input 5 5" xfId="2754"/>
    <cellStyle name="Input 5 6" xfId="3149"/>
    <cellStyle name="Input 5 7" xfId="4683"/>
    <cellStyle name="Input 5 8" xfId="5233"/>
    <cellStyle name="Input 5 9" xfId="5698"/>
    <cellStyle name="Input 6" xfId="543"/>
    <cellStyle name="Input 6 10" xfId="6043"/>
    <cellStyle name="Input 6 11" xfId="6651"/>
    <cellStyle name="Input 6 2" xfId="1363"/>
    <cellStyle name="Input 6 2 2" xfId="10943"/>
    <cellStyle name="Input 6 2 3" xfId="10508"/>
    <cellStyle name="Input 6 3" xfId="2495"/>
    <cellStyle name="Input 6 4" xfId="691"/>
    <cellStyle name="Input 6 5" xfId="2755"/>
    <cellStyle name="Input 6 6" xfId="3150"/>
    <cellStyle name="Input 6 7" xfId="4684"/>
    <cellStyle name="Input 6 8" xfId="5234"/>
    <cellStyle name="Input 6 9" xfId="5699"/>
    <cellStyle name="Input 7" xfId="544"/>
    <cellStyle name="Input 7 10" xfId="6044"/>
    <cellStyle name="Input 7 11" xfId="6652"/>
    <cellStyle name="Input 7 2" xfId="1364"/>
    <cellStyle name="Input 7 2 2" xfId="10944"/>
    <cellStyle name="Input 7 2 3" xfId="10509"/>
    <cellStyle name="Input 7 3" xfId="2496"/>
    <cellStyle name="Input 7 4" xfId="683"/>
    <cellStyle name="Input 7 5" xfId="2756"/>
    <cellStyle name="Input 7 6" xfId="3151"/>
    <cellStyle name="Input 7 7" xfId="4685"/>
    <cellStyle name="Input 7 8" xfId="5235"/>
    <cellStyle name="Input 7 9" xfId="5700"/>
    <cellStyle name="Input 8" xfId="545"/>
    <cellStyle name="Input 8 10" xfId="6045"/>
    <cellStyle name="Input 8 11" xfId="6653"/>
    <cellStyle name="Input 8 2" xfId="1365"/>
    <cellStyle name="Input 8 2 2" xfId="10945"/>
    <cellStyle name="Input 8 2 3" xfId="10510"/>
    <cellStyle name="Input 8 3" xfId="2497"/>
    <cellStyle name="Input 8 4" xfId="687"/>
    <cellStyle name="Input 8 5" xfId="685"/>
    <cellStyle name="Input 8 6" xfId="2837"/>
    <cellStyle name="Input 8 7" xfId="4686"/>
    <cellStyle name="Input 8 8" xfId="5236"/>
    <cellStyle name="Input 8 9" xfId="5701"/>
    <cellStyle name="Input 9" xfId="1366"/>
    <cellStyle name="Linked Cell 10" xfId="1368"/>
    <cellStyle name="Linked Cell 11" xfId="1369"/>
    <cellStyle name="Linked Cell 12" xfId="1370"/>
    <cellStyle name="Linked Cell 13" xfId="1367"/>
    <cellStyle name="Linked Cell 2" xfId="546"/>
    <cellStyle name="Linked Cell 2 10" xfId="6046"/>
    <cellStyle name="Linked Cell 2 11" xfId="6654"/>
    <cellStyle name="Linked Cell 2 2" xfId="1371"/>
    <cellStyle name="Linked Cell 2 2 10" xfId="6047"/>
    <cellStyle name="Linked Cell 2 2 11" xfId="6655"/>
    <cellStyle name="Linked Cell 2 2 2" xfId="1372"/>
    <cellStyle name="Linked Cell 2 2 2 2" xfId="10947"/>
    <cellStyle name="Linked Cell 2 2 2 3" xfId="10946"/>
    <cellStyle name="Linked Cell 2 2 3" xfId="2504"/>
    <cellStyle name="Linked Cell 2 2 4" xfId="1781"/>
    <cellStyle name="Linked Cell 2 2 5" xfId="1890"/>
    <cellStyle name="Linked Cell 2 2 6" xfId="2836"/>
    <cellStyle name="Linked Cell 2 2 7" xfId="4693"/>
    <cellStyle name="Linked Cell 2 2 8" xfId="5243"/>
    <cellStyle name="Linked Cell 2 2 9" xfId="5708"/>
    <cellStyle name="Linked Cell 2 3" xfId="2503"/>
    <cellStyle name="Linked Cell 2 3 2" xfId="11373"/>
    <cellStyle name="Linked Cell 2 3 3" xfId="10511"/>
    <cellStyle name="Linked Cell 2 4" xfId="1776"/>
    <cellStyle name="Linked Cell 2 5" xfId="2757"/>
    <cellStyle name="Linked Cell 2 6" xfId="3152"/>
    <cellStyle name="Linked Cell 2 7" xfId="4692"/>
    <cellStyle name="Linked Cell 2 8" xfId="5242"/>
    <cellStyle name="Linked Cell 2 9" xfId="5707"/>
    <cellStyle name="Linked Cell 3" xfId="547"/>
    <cellStyle name="Linked Cell 3 10" xfId="6048"/>
    <cellStyle name="Linked Cell 3 11" xfId="6656"/>
    <cellStyle name="Linked Cell 3 2" xfId="1373"/>
    <cellStyle name="Linked Cell 3 2 10" xfId="6049"/>
    <cellStyle name="Linked Cell 3 2 11" xfId="6657"/>
    <cellStyle name="Linked Cell 3 2 2" xfId="1374"/>
    <cellStyle name="Linked Cell 3 2 2 2" xfId="10949"/>
    <cellStyle name="Linked Cell 3 2 2 3" xfId="10948"/>
    <cellStyle name="Linked Cell 3 2 3" xfId="2506"/>
    <cellStyle name="Linked Cell 3 2 4" xfId="1783"/>
    <cellStyle name="Linked Cell 3 2 5" xfId="2882"/>
    <cellStyle name="Linked Cell 3 2 6" xfId="3247"/>
    <cellStyle name="Linked Cell 3 2 7" xfId="4695"/>
    <cellStyle name="Linked Cell 3 2 8" xfId="5245"/>
    <cellStyle name="Linked Cell 3 2 9" xfId="5710"/>
    <cellStyle name="Linked Cell 3 3" xfId="2505"/>
    <cellStyle name="Linked Cell 3 3 2" xfId="11374"/>
    <cellStyle name="Linked Cell 3 3 3" xfId="10512"/>
    <cellStyle name="Linked Cell 3 4" xfId="1782"/>
    <cellStyle name="Linked Cell 3 5" xfId="2760"/>
    <cellStyle name="Linked Cell 3 6" xfId="3154"/>
    <cellStyle name="Linked Cell 3 7" xfId="4694"/>
    <cellStyle name="Linked Cell 3 8" xfId="5244"/>
    <cellStyle name="Linked Cell 3 9" xfId="5709"/>
    <cellStyle name="Linked Cell 4" xfId="548"/>
    <cellStyle name="Linked Cell 4 10" xfId="6050"/>
    <cellStyle name="Linked Cell 4 11" xfId="6658"/>
    <cellStyle name="Linked Cell 4 2" xfId="1375"/>
    <cellStyle name="Linked Cell 4 2 2" xfId="10950"/>
    <cellStyle name="Linked Cell 4 2 3" xfId="10513"/>
    <cellStyle name="Linked Cell 4 3" xfId="2507"/>
    <cellStyle name="Linked Cell 4 4" xfId="1784"/>
    <cellStyle name="Linked Cell 4 5" xfId="1859"/>
    <cellStyle name="Linked Cell 4 6" xfId="2820"/>
    <cellStyle name="Linked Cell 4 7" xfId="4696"/>
    <cellStyle name="Linked Cell 4 8" xfId="5246"/>
    <cellStyle name="Linked Cell 4 9" xfId="5711"/>
    <cellStyle name="Linked Cell 5" xfId="549"/>
    <cellStyle name="Linked Cell 5 10" xfId="6051"/>
    <cellStyle name="Linked Cell 5 11" xfId="6659"/>
    <cellStyle name="Linked Cell 5 2" xfId="1376"/>
    <cellStyle name="Linked Cell 5 2 2" xfId="10951"/>
    <cellStyle name="Linked Cell 5 2 3" xfId="10514"/>
    <cellStyle name="Linked Cell 5 3" xfId="2508"/>
    <cellStyle name="Linked Cell 5 4" xfId="1785"/>
    <cellStyle name="Linked Cell 5 5" xfId="1858"/>
    <cellStyle name="Linked Cell 5 6" xfId="2819"/>
    <cellStyle name="Linked Cell 5 7" xfId="4697"/>
    <cellStyle name="Linked Cell 5 8" xfId="5247"/>
    <cellStyle name="Linked Cell 5 9" xfId="5712"/>
    <cellStyle name="Linked Cell 6" xfId="550"/>
    <cellStyle name="Linked Cell 6 10" xfId="6052"/>
    <cellStyle name="Linked Cell 6 11" xfId="6660"/>
    <cellStyle name="Linked Cell 6 2" xfId="1377"/>
    <cellStyle name="Linked Cell 6 2 2" xfId="10952"/>
    <cellStyle name="Linked Cell 6 2 3" xfId="10515"/>
    <cellStyle name="Linked Cell 6 3" xfId="2509"/>
    <cellStyle name="Linked Cell 6 4" xfId="1786"/>
    <cellStyle name="Linked Cell 6 5" xfId="1853"/>
    <cellStyle name="Linked Cell 6 6" xfId="2818"/>
    <cellStyle name="Linked Cell 6 7" xfId="4698"/>
    <cellStyle name="Linked Cell 6 8" xfId="5248"/>
    <cellStyle name="Linked Cell 6 9" xfId="5713"/>
    <cellStyle name="Linked Cell 7" xfId="551"/>
    <cellStyle name="Linked Cell 7 10" xfId="6053"/>
    <cellStyle name="Linked Cell 7 11" xfId="6661"/>
    <cellStyle name="Linked Cell 7 2" xfId="1378"/>
    <cellStyle name="Linked Cell 7 2 2" xfId="10953"/>
    <cellStyle name="Linked Cell 7 2 3" xfId="10516"/>
    <cellStyle name="Linked Cell 7 3" xfId="2510"/>
    <cellStyle name="Linked Cell 7 4" xfId="1787"/>
    <cellStyle name="Linked Cell 7 5" xfId="1871"/>
    <cellStyle name="Linked Cell 7 6" xfId="2831"/>
    <cellStyle name="Linked Cell 7 7" xfId="4699"/>
    <cellStyle name="Linked Cell 7 8" xfId="5249"/>
    <cellStyle name="Linked Cell 7 9" xfId="5714"/>
    <cellStyle name="Linked Cell 8" xfId="552"/>
    <cellStyle name="Linked Cell 8 10" xfId="6054"/>
    <cellStyle name="Linked Cell 8 11" xfId="6662"/>
    <cellStyle name="Linked Cell 8 2" xfId="1379"/>
    <cellStyle name="Linked Cell 8 2 2" xfId="10954"/>
    <cellStyle name="Linked Cell 8 2 3" xfId="10517"/>
    <cellStyle name="Linked Cell 8 3" xfId="2511"/>
    <cellStyle name="Linked Cell 8 4" xfId="1792"/>
    <cellStyle name="Linked Cell 8 5" xfId="1870"/>
    <cellStyle name="Linked Cell 8 6" xfId="2830"/>
    <cellStyle name="Linked Cell 8 7" xfId="4700"/>
    <cellStyle name="Linked Cell 8 8" xfId="5250"/>
    <cellStyle name="Linked Cell 8 9" xfId="5715"/>
    <cellStyle name="Linked Cell 9" xfId="1380"/>
    <cellStyle name="Neutral 10" xfId="1382"/>
    <cellStyle name="Neutral 11" xfId="1383"/>
    <cellStyle name="Neutral 12" xfId="1384"/>
    <cellStyle name="Neutral 13" xfId="1381"/>
    <cellStyle name="Neutral 2" xfId="553"/>
    <cellStyle name="Neutral 2 10" xfId="6055"/>
    <cellStyle name="Neutral 2 11" xfId="6663"/>
    <cellStyle name="Neutral 2 2" xfId="1385"/>
    <cellStyle name="Neutral 2 2 10" xfId="6056"/>
    <cellStyle name="Neutral 2 2 11" xfId="6664"/>
    <cellStyle name="Neutral 2 2 2" xfId="1386"/>
    <cellStyle name="Neutral 2 2 2 2" xfId="10956"/>
    <cellStyle name="Neutral 2 2 2 3" xfId="10955"/>
    <cellStyle name="Neutral 2 2 3" xfId="2518"/>
    <cellStyle name="Neutral 2 2 4" xfId="1804"/>
    <cellStyle name="Neutral 2 2 5" xfId="2785"/>
    <cellStyle name="Neutral 2 2 6" xfId="3179"/>
    <cellStyle name="Neutral 2 2 7" xfId="4707"/>
    <cellStyle name="Neutral 2 2 8" xfId="5257"/>
    <cellStyle name="Neutral 2 2 9" xfId="5722"/>
    <cellStyle name="Neutral 2 3" xfId="2517"/>
    <cellStyle name="Neutral 2 3 2" xfId="11379"/>
    <cellStyle name="Neutral 2 3 3" xfId="10518"/>
    <cellStyle name="Neutral 2 4" xfId="1803"/>
    <cellStyle name="Neutral 2 5" xfId="2784"/>
    <cellStyle name="Neutral 2 6" xfId="3178"/>
    <cellStyle name="Neutral 2 7" xfId="4706"/>
    <cellStyle name="Neutral 2 8" xfId="5256"/>
    <cellStyle name="Neutral 2 9" xfId="5721"/>
    <cellStyle name="Neutral 3" xfId="554"/>
    <cellStyle name="Neutral 3 10" xfId="6057"/>
    <cellStyle name="Neutral 3 11" xfId="6665"/>
    <cellStyle name="Neutral 3 2" xfId="1387"/>
    <cellStyle name="Neutral 3 2 10" xfId="6058"/>
    <cellStyle name="Neutral 3 2 11" xfId="6666"/>
    <cellStyle name="Neutral 3 2 2" xfId="1388"/>
    <cellStyle name="Neutral 3 2 2 2" xfId="10958"/>
    <cellStyle name="Neutral 3 2 2 3" xfId="10957"/>
    <cellStyle name="Neutral 3 2 3" xfId="2520"/>
    <cellStyle name="Neutral 3 2 4" xfId="1806"/>
    <cellStyle name="Neutral 3 2 5" xfId="2787"/>
    <cellStyle name="Neutral 3 2 6" xfId="3181"/>
    <cellStyle name="Neutral 3 2 7" xfId="4709"/>
    <cellStyle name="Neutral 3 2 8" xfId="5259"/>
    <cellStyle name="Neutral 3 2 9" xfId="5724"/>
    <cellStyle name="Neutral 3 3" xfId="2519"/>
    <cellStyle name="Neutral 3 3 2" xfId="11380"/>
    <cellStyle name="Neutral 3 3 3" xfId="10519"/>
    <cellStyle name="Neutral 3 4" xfId="1805"/>
    <cellStyle name="Neutral 3 5" xfId="2786"/>
    <cellStyle name="Neutral 3 6" xfId="3180"/>
    <cellStyle name="Neutral 3 7" xfId="4708"/>
    <cellStyle name="Neutral 3 8" xfId="5258"/>
    <cellStyle name="Neutral 3 9" xfId="5723"/>
    <cellStyle name="Neutral 4" xfId="555"/>
    <cellStyle name="Neutral 4 10" xfId="6059"/>
    <cellStyle name="Neutral 4 11" xfId="6667"/>
    <cellStyle name="Neutral 4 2" xfId="1389"/>
    <cellStyle name="Neutral 4 2 2" xfId="10959"/>
    <cellStyle name="Neutral 4 2 3" xfId="10520"/>
    <cellStyle name="Neutral 4 3" xfId="2521"/>
    <cellStyle name="Neutral 4 4" xfId="1807"/>
    <cellStyle name="Neutral 4 5" xfId="2788"/>
    <cellStyle name="Neutral 4 6" xfId="3182"/>
    <cellStyle name="Neutral 4 7" xfId="4710"/>
    <cellStyle name="Neutral 4 8" xfId="5260"/>
    <cellStyle name="Neutral 4 9" xfId="5725"/>
    <cellStyle name="Neutral 5" xfId="556"/>
    <cellStyle name="Neutral 5 10" xfId="6060"/>
    <cellStyle name="Neutral 5 11" xfId="6668"/>
    <cellStyle name="Neutral 5 2" xfId="1390"/>
    <cellStyle name="Neutral 5 2 2" xfId="10960"/>
    <cellStyle name="Neutral 5 2 3" xfId="10521"/>
    <cellStyle name="Neutral 5 3" xfId="2522"/>
    <cellStyle name="Neutral 5 4" xfId="1809"/>
    <cellStyle name="Neutral 5 5" xfId="2790"/>
    <cellStyle name="Neutral 5 6" xfId="3184"/>
    <cellStyle name="Neutral 5 7" xfId="4711"/>
    <cellStyle name="Neutral 5 8" xfId="5261"/>
    <cellStyle name="Neutral 5 9" xfId="5726"/>
    <cellStyle name="Neutral 6" xfId="557"/>
    <cellStyle name="Neutral 6 10" xfId="6061"/>
    <cellStyle name="Neutral 6 11" xfId="6669"/>
    <cellStyle name="Neutral 6 2" xfId="1391"/>
    <cellStyle name="Neutral 6 2 2" xfId="10961"/>
    <cellStyle name="Neutral 6 2 3" xfId="10522"/>
    <cellStyle name="Neutral 6 3" xfId="2523"/>
    <cellStyle name="Neutral 6 4" xfId="1814"/>
    <cellStyle name="Neutral 6 5" xfId="2791"/>
    <cellStyle name="Neutral 6 6" xfId="3185"/>
    <cellStyle name="Neutral 6 7" xfId="4712"/>
    <cellStyle name="Neutral 6 8" xfId="5262"/>
    <cellStyle name="Neutral 6 9" xfId="5727"/>
    <cellStyle name="Neutral 7" xfId="558"/>
    <cellStyle name="Neutral 7 10" xfId="6062"/>
    <cellStyle name="Neutral 7 11" xfId="6670"/>
    <cellStyle name="Neutral 7 2" xfId="1392"/>
    <cellStyle name="Neutral 7 2 2" xfId="10962"/>
    <cellStyle name="Neutral 7 2 3" xfId="10523"/>
    <cellStyle name="Neutral 7 3" xfId="2524"/>
    <cellStyle name="Neutral 7 4" xfId="1815"/>
    <cellStyle name="Neutral 7 5" xfId="2793"/>
    <cellStyle name="Neutral 7 6" xfId="3187"/>
    <cellStyle name="Neutral 7 7" xfId="4713"/>
    <cellStyle name="Neutral 7 8" xfId="5263"/>
    <cellStyle name="Neutral 7 9" xfId="5728"/>
    <cellStyle name="Neutral 8" xfId="559"/>
    <cellStyle name="Neutral 8 10" xfId="6063"/>
    <cellStyle name="Neutral 8 11" xfId="6671"/>
    <cellStyle name="Neutral 8 2" xfId="1393"/>
    <cellStyle name="Neutral 8 2 2" xfId="10963"/>
    <cellStyle name="Neutral 8 2 3" xfId="10524"/>
    <cellStyle name="Neutral 8 3" xfId="2525"/>
    <cellStyle name="Neutral 8 4" xfId="1816"/>
    <cellStyle name="Neutral 8 5" xfId="2794"/>
    <cellStyle name="Neutral 8 6" xfId="3188"/>
    <cellStyle name="Neutral 8 7" xfId="4714"/>
    <cellStyle name="Neutral 8 8" xfId="5264"/>
    <cellStyle name="Neutral 8 9" xfId="5729"/>
    <cellStyle name="Neutral 9" xfId="1394"/>
    <cellStyle name="Normal" xfId="0" builtinId="0"/>
    <cellStyle name="Normal 10" xfId="560"/>
    <cellStyle name="Normal 10 10" xfId="6064"/>
    <cellStyle name="Normal 10 11" xfId="6672"/>
    <cellStyle name="Normal 10 12" xfId="9473"/>
    <cellStyle name="Normal 10 12 2" xfId="15783"/>
    <cellStyle name="Normal 10 2" xfId="1395"/>
    <cellStyle name="Normal 10 3" xfId="2527"/>
    <cellStyle name="Normal 10 3 2" xfId="11382"/>
    <cellStyle name="Normal 10 3 3" xfId="10525"/>
    <cellStyle name="Normal 10 4" xfId="1818"/>
    <cellStyle name="Normal 10 5" xfId="2796"/>
    <cellStyle name="Normal 10 6" xfId="3189"/>
    <cellStyle name="Normal 10 7" xfId="4716"/>
    <cellStyle name="Normal 10 8" xfId="5266"/>
    <cellStyle name="Normal 10 9" xfId="5731"/>
    <cellStyle name="Normal 11" xfId="561"/>
    <cellStyle name="Normal 11 10" xfId="5733"/>
    <cellStyle name="Normal 11 11" xfId="6065"/>
    <cellStyle name="Normal 11 12" xfId="6673"/>
    <cellStyle name="Normal 11 2" xfId="21"/>
    <cellStyle name="Normal 11 2 10" xfId="6066"/>
    <cellStyle name="Normal 11 2 11" xfId="6674"/>
    <cellStyle name="Normal 11 2 2" xfId="1398"/>
    <cellStyle name="Normal 11 2 2 2" xfId="10966"/>
    <cellStyle name="Normal 11 2 2 3" xfId="10108"/>
    <cellStyle name="Normal 11 2 3" xfId="2530"/>
    <cellStyle name="Normal 11 2 4" xfId="1825"/>
    <cellStyle name="Normal 11 2 5" xfId="2799"/>
    <cellStyle name="Normal 11 2 6" xfId="3191"/>
    <cellStyle name="Normal 11 2 7" xfId="4719"/>
    <cellStyle name="Normal 11 2 8" xfId="5269"/>
    <cellStyle name="Normal 11 2 9" xfId="5734"/>
    <cellStyle name="Normal 11 3" xfId="1397"/>
    <cellStyle name="Normal 11 3 2" xfId="10965"/>
    <cellStyle name="Normal 11 3 3" xfId="10526"/>
    <cellStyle name="Normal 11 4" xfId="2529"/>
    <cellStyle name="Normal 11 5" xfId="1820"/>
    <cellStyle name="Normal 11 6" xfId="2798"/>
    <cellStyle name="Normal 11 7" xfId="3190"/>
    <cellStyle name="Normal 11 8" xfId="4718"/>
    <cellStyle name="Normal 11 9" xfId="5268"/>
    <cellStyle name="Normal 12" xfId="562"/>
    <cellStyle name="Normal 12 10" xfId="5270"/>
    <cellStyle name="Normal 12 11" xfId="5735"/>
    <cellStyle name="Normal 12 12" xfId="6067"/>
    <cellStyle name="Normal 12 13" xfId="6675"/>
    <cellStyle name="Normal 12 14" xfId="9474"/>
    <cellStyle name="Normal 12 14 2" xfId="15784"/>
    <cellStyle name="Normal 12 2" xfId="1399"/>
    <cellStyle name="Normal 12 2 2" xfId="10967"/>
    <cellStyle name="Normal 12 2 3" xfId="10527"/>
    <cellStyle name="Normal 12 3" xfId="2531"/>
    <cellStyle name="Normal 12 4" xfId="1826"/>
    <cellStyle name="Normal 12 5" xfId="2800"/>
    <cellStyle name="Normal 12 6" xfId="3192"/>
    <cellStyle name="Normal 12 7" xfId="3871"/>
    <cellStyle name="Normal 12 7 2" xfId="9475"/>
    <cellStyle name="Normal 12 7 2 2" xfId="15785"/>
    <cellStyle name="Normal 12 7 3" xfId="11920"/>
    <cellStyle name="Normal 12 8" xfId="4004"/>
    <cellStyle name="Normal 12 8 2" xfId="9476"/>
    <cellStyle name="Normal 12 8 2 2" xfId="15786"/>
    <cellStyle name="Normal 12 8 3" xfId="11967"/>
    <cellStyle name="Normal 12 9" xfId="4720"/>
    <cellStyle name="Normal 13" xfId="563"/>
    <cellStyle name="Normal 13 10" xfId="4990"/>
    <cellStyle name="Normal 13 11" xfId="5475"/>
    <cellStyle name="Normal 13 12" xfId="5849"/>
    <cellStyle name="Normal 13 13" xfId="6307"/>
    <cellStyle name="Normal 13 14" xfId="9477"/>
    <cellStyle name="Normal 13 14 2" xfId="15787"/>
    <cellStyle name="Normal 13 2" xfId="708"/>
    <cellStyle name="Normal 13 2 2" xfId="10616"/>
    <cellStyle name="Normal 13 2 3" xfId="10528"/>
    <cellStyle name="Normal 13 3" xfId="1848"/>
    <cellStyle name="Normal 13 4" xfId="2816"/>
    <cellStyle name="Normal 13 5" xfId="3197"/>
    <cellStyle name="Normal 13 6" xfId="3469"/>
    <cellStyle name="Normal 13 7" xfId="3861"/>
    <cellStyle name="Normal 13 7 2" xfId="9478"/>
    <cellStyle name="Normal 13 7 2 2" xfId="15788"/>
    <cellStyle name="Normal 13 7 3" xfId="11918"/>
    <cellStyle name="Normal 13 8" xfId="4005"/>
    <cellStyle name="Normal 13 8 2" xfId="9479"/>
    <cellStyle name="Normal 13 8 2 2" xfId="15789"/>
    <cellStyle name="Normal 13 8 3" xfId="11968"/>
    <cellStyle name="Normal 13 9" xfId="4039"/>
    <cellStyle name="Normal 14" xfId="564"/>
    <cellStyle name="Normal 14 10" xfId="6176"/>
    <cellStyle name="Normal 14 11" xfId="6784"/>
    <cellStyle name="Normal 14 2" xfId="1748"/>
    <cellStyle name="Normal 14 2 2" xfId="11044"/>
    <cellStyle name="Normal 14 2 3" xfId="10529"/>
    <cellStyle name="Normal 14 3" xfId="2865"/>
    <cellStyle name="Normal 14 4" xfId="3233"/>
    <cellStyle name="Normal 14 5" xfId="3498"/>
    <cellStyle name="Normal 14 6" xfId="3672"/>
    <cellStyle name="Normal 14 7" xfId="5045"/>
    <cellStyle name="Normal 14 8" xfId="5521"/>
    <cellStyle name="Normal 14 9" xfId="5882"/>
    <cellStyle name="Normal 15" xfId="565"/>
    <cellStyle name="Normal 15 2" xfId="9480"/>
    <cellStyle name="Normal 15 2 2" xfId="15790"/>
    <cellStyle name="Normal 15 3" xfId="10530"/>
    <cellStyle name="Normal 16" xfId="566"/>
    <cellStyle name="Normal 16 2" xfId="9481"/>
    <cellStyle name="Normal 16 2 2" xfId="15791"/>
    <cellStyle name="Normal 16 3" xfId="10531"/>
    <cellStyle name="Normal 17" xfId="567"/>
    <cellStyle name="Normal 17 2" xfId="568"/>
    <cellStyle name="Normal 17 2 2" xfId="9483"/>
    <cellStyle name="Normal 17 2 2 2" xfId="15793"/>
    <cellStyle name="Normal 17 2 3" xfId="10533"/>
    <cellStyle name="Normal 17 3" xfId="9482"/>
    <cellStyle name="Normal 17 3 2" xfId="15792"/>
    <cellStyle name="Normal 17 4" xfId="10532"/>
    <cellStyle name="Normal 17_WAST 1112 040512 WG Submission" xfId="569"/>
    <cellStyle name="Normal 18" xfId="570"/>
    <cellStyle name="Normal 18 2" xfId="9484"/>
    <cellStyle name="Normal 18 2 2" xfId="15794"/>
    <cellStyle name="Normal 18 3" xfId="10534"/>
    <cellStyle name="Normal 19" xfId="571"/>
    <cellStyle name="Normal 19 2" xfId="9485"/>
    <cellStyle name="Normal 19 2 2" xfId="15795"/>
    <cellStyle name="Normal 19 3" xfId="10535"/>
    <cellStyle name="Normal 198" xfId="1400"/>
    <cellStyle name="Normal 199" xfId="1401"/>
    <cellStyle name="Normal 2" xfId="10"/>
    <cellStyle name="Normal 2 10" xfId="1402"/>
    <cellStyle name="Normal 2 100" xfId="1403"/>
    <cellStyle name="Normal 2 101" xfId="1404"/>
    <cellStyle name="Normal 2 102" xfId="1405"/>
    <cellStyle name="Normal 2 103" xfId="1406"/>
    <cellStyle name="Normal 2 104" xfId="1407"/>
    <cellStyle name="Normal 2 105" xfId="1408"/>
    <cellStyle name="Normal 2 106" xfId="1409"/>
    <cellStyle name="Normal 2 107" xfId="1410"/>
    <cellStyle name="Normal 2 108" xfId="1411"/>
    <cellStyle name="Normal 2 109" xfId="1412"/>
    <cellStyle name="Normal 2 11" xfId="1413"/>
    <cellStyle name="Normal 2 110" xfId="1414"/>
    <cellStyle name="Normal 2 111" xfId="1415"/>
    <cellStyle name="Normal 2 112" xfId="1416"/>
    <cellStyle name="Normal 2 113" xfId="1417"/>
    <cellStyle name="Normal 2 114" xfId="1418"/>
    <cellStyle name="Normal 2 115" xfId="1419"/>
    <cellStyle name="Normal 2 116" xfId="1420"/>
    <cellStyle name="Normal 2 117" xfId="1421"/>
    <cellStyle name="Normal 2 118" xfId="1422"/>
    <cellStyle name="Normal 2 119" xfId="1423"/>
    <cellStyle name="Normal 2 12" xfId="1424"/>
    <cellStyle name="Normal 2 120" xfId="1425"/>
    <cellStyle name="Normal 2 121" xfId="1426"/>
    <cellStyle name="Normal 2 122" xfId="1427"/>
    <cellStyle name="Normal 2 123" xfId="1428"/>
    <cellStyle name="Normal 2 124" xfId="1429"/>
    <cellStyle name="Normal 2 125" xfId="1430"/>
    <cellStyle name="Normal 2 126" xfId="1431"/>
    <cellStyle name="Normal 2 127" xfId="1432"/>
    <cellStyle name="Normal 2 128" xfId="1433"/>
    <cellStyle name="Normal 2 129" xfId="1434"/>
    <cellStyle name="Normal 2 13" xfId="1435"/>
    <cellStyle name="Normal 2 130" xfId="1436"/>
    <cellStyle name="Normal 2 131" xfId="1437"/>
    <cellStyle name="Normal 2 132" xfId="1438"/>
    <cellStyle name="Normal 2 133" xfId="1439"/>
    <cellStyle name="Normal 2 134" xfId="1440"/>
    <cellStyle name="Normal 2 135" xfId="1441"/>
    <cellStyle name="Normal 2 136" xfId="1442"/>
    <cellStyle name="Normal 2 137" xfId="1443"/>
    <cellStyle name="Normal 2 138" xfId="1444"/>
    <cellStyle name="Normal 2 139" xfId="1445"/>
    <cellStyle name="Normal 2 14" xfId="1446"/>
    <cellStyle name="Normal 2 140" xfId="1447"/>
    <cellStyle name="Normal 2 141" xfId="1448"/>
    <cellStyle name="Normal 2 142" xfId="1449"/>
    <cellStyle name="Normal 2 143" xfId="1450"/>
    <cellStyle name="Normal 2 144" xfId="1451"/>
    <cellStyle name="Normal 2 145" xfId="1452"/>
    <cellStyle name="Normal 2 146" xfId="1453"/>
    <cellStyle name="Normal 2 147" xfId="1454"/>
    <cellStyle name="Normal 2 148" xfId="1455"/>
    <cellStyle name="Normal 2 149" xfId="1456"/>
    <cellStyle name="Normal 2 15" xfId="1457"/>
    <cellStyle name="Normal 2 150" xfId="1458"/>
    <cellStyle name="Normal 2 151" xfId="1459"/>
    <cellStyle name="Normal 2 152" xfId="1460"/>
    <cellStyle name="Normal 2 153" xfId="1461"/>
    <cellStyle name="Normal 2 154" xfId="1462"/>
    <cellStyle name="Normal 2 155" xfId="1463"/>
    <cellStyle name="Normal 2 156" xfId="1464"/>
    <cellStyle name="Normal 2 157" xfId="1465"/>
    <cellStyle name="Normal 2 158" xfId="1466"/>
    <cellStyle name="Normal 2 159" xfId="1467"/>
    <cellStyle name="Normal 2 16" xfId="1468"/>
    <cellStyle name="Normal 2 160" xfId="1469"/>
    <cellStyle name="Normal 2 161" xfId="1470"/>
    <cellStyle name="Normal 2 162" xfId="1471"/>
    <cellStyle name="Normal 2 163" xfId="1472"/>
    <cellStyle name="Normal 2 164" xfId="1473"/>
    <cellStyle name="Normal 2 165" xfId="1474"/>
    <cellStyle name="Normal 2 166" xfId="1475"/>
    <cellStyle name="Normal 2 167" xfId="1476"/>
    <cellStyle name="Normal 2 168" xfId="1477"/>
    <cellStyle name="Normal 2 169" xfId="1478"/>
    <cellStyle name="Normal 2 17" xfId="1479"/>
    <cellStyle name="Normal 2 170" xfId="1480"/>
    <cellStyle name="Normal 2 171" xfId="1481"/>
    <cellStyle name="Normal 2 172" xfId="1482"/>
    <cellStyle name="Normal 2 173" xfId="1483"/>
    <cellStyle name="Normal 2 174" xfId="1484"/>
    <cellStyle name="Normal 2 175" xfId="1485"/>
    <cellStyle name="Normal 2 176" xfId="1486"/>
    <cellStyle name="Normal 2 177" xfId="1487"/>
    <cellStyle name="Normal 2 178" xfId="1488"/>
    <cellStyle name="Normal 2 179" xfId="1489"/>
    <cellStyle name="Normal 2 18" xfId="1490"/>
    <cellStyle name="Normal 2 180" xfId="1491"/>
    <cellStyle name="Normal 2 181" xfId="1492"/>
    <cellStyle name="Normal 2 182" xfId="1493"/>
    <cellStyle name="Normal 2 183" xfId="1494"/>
    <cellStyle name="Normal 2 184" xfId="1495"/>
    <cellStyle name="Normal 2 185" xfId="1496"/>
    <cellStyle name="Normal 2 186" xfId="1497"/>
    <cellStyle name="Normal 2 187" xfId="1498"/>
    <cellStyle name="Normal 2 188" xfId="1499"/>
    <cellStyle name="Normal 2 189" xfId="1500"/>
    <cellStyle name="Normal 2 19" xfId="1501"/>
    <cellStyle name="Normal 2 190" xfId="1502"/>
    <cellStyle name="Normal 2 191" xfId="1503"/>
    <cellStyle name="Normal 2 191 10" xfId="9985"/>
    <cellStyle name="Normal 2 191 10 2" xfId="16132"/>
    <cellStyle name="Normal 2 191 11" xfId="10107"/>
    <cellStyle name="Normal 2 191 2" xfId="1891"/>
    <cellStyle name="Normal 2 191 2 2" xfId="3994"/>
    <cellStyle name="Normal 2 191 2 2 2" xfId="9488"/>
    <cellStyle name="Normal 2 191 2 2 2 2" xfId="15798"/>
    <cellStyle name="Normal 2 191 2 2 3" xfId="11965"/>
    <cellStyle name="Normal 2 191 2 3" xfId="5189"/>
    <cellStyle name="Normal 2 191 2 3 2" xfId="9489"/>
    <cellStyle name="Normal 2 191 2 3 2 2" xfId="15799"/>
    <cellStyle name="Normal 2 191 2 3 3" xfId="12412"/>
    <cellStyle name="Normal 2 191 2 4" xfId="5665"/>
    <cellStyle name="Normal 2 191 2 4 2" xfId="9490"/>
    <cellStyle name="Normal 2 191 2 4 2 2" xfId="15800"/>
    <cellStyle name="Normal 2 191 2 4 3" xfId="12621"/>
    <cellStyle name="Normal 2 191 2 5" xfId="6019"/>
    <cellStyle name="Normal 2 191 2 5 2" xfId="9491"/>
    <cellStyle name="Normal 2 191 2 5 2 2" xfId="15801"/>
    <cellStyle name="Normal 2 191 2 5 3" xfId="12819"/>
    <cellStyle name="Normal 2 191 2 6" xfId="6305"/>
    <cellStyle name="Normal 2 191 2 6 2" xfId="9492"/>
    <cellStyle name="Normal 2 191 2 6 2 2" xfId="15802"/>
    <cellStyle name="Normal 2 191 2 6 3" xfId="13006"/>
    <cellStyle name="Normal 2 191 2 7" xfId="6913"/>
    <cellStyle name="Normal 2 191 2 7 2" xfId="9493"/>
    <cellStyle name="Normal 2 191 2 7 2 2" xfId="15803"/>
    <cellStyle name="Normal 2 191 2 7 3" xfId="13312"/>
    <cellStyle name="Normal 2 191 2 8" xfId="9487"/>
    <cellStyle name="Normal 2 191 2 8 2" xfId="15797"/>
    <cellStyle name="Normal 2 191 2 9" xfId="11118"/>
    <cellStyle name="Normal 2 191 3" xfId="3863"/>
    <cellStyle name="Normal 2 191 3 2" xfId="9494"/>
    <cellStyle name="Normal 2 191 3 2 2" xfId="15804"/>
    <cellStyle name="Normal 2 191 3 3" xfId="11919"/>
    <cellStyle name="Normal 2 191 4" xfId="4819"/>
    <cellStyle name="Normal 2 191 4 2" xfId="9495"/>
    <cellStyle name="Normal 2 191 4 2 2" xfId="15805"/>
    <cellStyle name="Normal 2 191 4 3" xfId="12240"/>
    <cellStyle name="Normal 2 191 5" xfId="5363"/>
    <cellStyle name="Normal 2 191 5 2" xfId="9496"/>
    <cellStyle name="Normal 2 191 5 2 2" xfId="15806"/>
    <cellStyle name="Normal 2 191 5 3" xfId="12486"/>
    <cellStyle name="Normal 2 191 6" xfId="5807"/>
    <cellStyle name="Normal 2 191 6 2" xfId="9497"/>
    <cellStyle name="Normal 2 191 6 2 2" xfId="15807"/>
    <cellStyle name="Normal 2 191 6 3" xfId="12690"/>
    <cellStyle name="Normal 2 191 7" xfId="6068"/>
    <cellStyle name="Normal 2 191 7 2" xfId="9498"/>
    <cellStyle name="Normal 2 191 7 2 2" xfId="15808"/>
    <cellStyle name="Normal 2 191 7 3" xfId="12822"/>
    <cellStyle name="Normal 2 191 8" xfId="6676"/>
    <cellStyle name="Normal 2 191 8 2" xfId="9499"/>
    <cellStyle name="Normal 2 191 8 2 2" xfId="15809"/>
    <cellStyle name="Normal 2 191 8 3" xfId="13128"/>
    <cellStyle name="Normal 2 191 9" xfId="9486"/>
    <cellStyle name="Normal 2 191 9 2" xfId="15796"/>
    <cellStyle name="Normal 2 192" xfId="1504"/>
    <cellStyle name="Normal 2 193" xfId="3731"/>
    <cellStyle name="Normal 2 2" xfId="572"/>
    <cellStyle name="Normal 2 2 10" xfId="3611"/>
    <cellStyle name="Normal 2 2 11" xfId="4821"/>
    <cellStyle name="Normal 2 2 12" xfId="5365"/>
    <cellStyle name="Normal 2 2 13" xfId="5808"/>
    <cellStyle name="Normal 2 2 14" xfId="6069"/>
    <cellStyle name="Normal 2 2 15" xfId="6677"/>
    <cellStyle name="Normal 2 2 16" xfId="9500"/>
    <cellStyle name="Normal 2 2 16 2" xfId="15810"/>
    <cellStyle name="Normal 2 2 2" xfId="573"/>
    <cellStyle name="Normal 2 2 2 2" xfId="574"/>
    <cellStyle name="Normal 2 2 2 2 2" xfId="9501"/>
    <cellStyle name="Normal 2 2 2 2 2 2" xfId="10538"/>
    <cellStyle name="Normal 2 2 2 2 3" xfId="10537"/>
    <cellStyle name="Normal 2 2 2 3" xfId="575"/>
    <cellStyle name="Normal 2 2 2 3 2" xfId="9502"/>
    <cellStyle name="Normal 2 2 2 3 2 2" xfId="15811"/>
    <cellStyle name="Normal 2 2 2 3 3" xfId="10539"/>
    <cellStyle name="Normal 2 2 2 4" xfId="576"/>
    <cellStyle name="Normal 2 2 2 4 2" xfId="9503"/>
    <cellStyle name="Normal 2 2 2 4 2 2" xfId="15812"/>
    <cellStyle name="Normal 2 2 2 4 3" xfId="10540"/>
    <cellStyle name="Normal 2 2 2 5" xfId="577"/>
    <cellStyle name="Normal 2 2 2 5 2" xfId="9504"/>
    <cellStyle name="Normal 2 2 2 5 2 2" xfId="15813"/>
    <cellStyle name="Normal 2 2 2 5 3" xfId="10541"/>
    <cellStyle name="Normal 2 2 2 6" xfId="10536"/>
    <cellStyle name="Normal 2 2 3" xfId="578"/>
    <cellStyle name="Normal 2 2 4" xfId="579"/>
    <cellStyle name="Normal 2 2 5" xfId="580"/>
    <cellStyle name="Normal 2 2 6" xfId="1505"/>
    <cellStyle name="Normal 2 2 7" xfId="2632"/>
    <cellStyle name="Normal 2 2 8" xfId="3083"/>
    <cellStyle name="Normal 2 2 9" xfId="3427"/>
    <cellStyle name="Normal 2 2_WAST 1112 040512 WG Submission" xfId="581"/>
    <cellStyle name="Normal 2 20" xfId="1506"/>
    <cellStyle name="Normal 2 21" xfId="1507"/>
    <cellStyle name="Normal 2 22" xfId="1508"/>
    <cellStyle name="Normal 2 23" xfId="1509"/>
    <cellStyle name="Normal 2 24" xfId="1510"/>
    <cellStyle name="Normal 2 25" xfId="1511"/>
    <cellStyle name="Normal 2 26" xfId="1512"/>
    <cellStyle name="Normal 2 27" xfId="1513"/>
    <cellStyle name="Normal 2 28" xfId="1514"/>
    <cellStyle name="Normal 2 29" xfId="1515"/>
    <cellStyle name="Normal 2 3" xfId="582"/>
    <cellStyle name="Normal 2 3 10" xfId="6070"/>
    <cellStyle name="Normal 2 3 11" xfId="6678"/>
    <cellStyle name="Normal 2 3 12" xfId="9505"/>
    <cellStyle name="Normal 2 3 12 2" xfId="15814"/>
    <cellStyle name="Normal 2 3 2" xfId="1516"/>
    <cellStyle name="Normal 2 3 2 2" xfId="10968"/>
    <cellStyle name="Normal 2 3 2 3" xfId="10542"/>
    <cellStyle name="Normal 2 3 3" xfId="2643"/>
    <cellStyle name="Normal 2 3 4" xfId="3084"/>
    <cellStyle name="Normal 2 3 5" xfId="3428"/>
    <cellStyle name="Normal 2 3 6" xfId="3612"/>
    <cellStyle name="Normal 2 3 7" xfId="4832"/>
    <cellStyle name="Normal 2 3 8" xfId="5372"/>
    <cellStyle name="Normal 2 3 9" xfId="5810"/>
    <cellStyle name="Normal 2 30" xfId="1517"/>
    <cellStyle name="Normal 2 31" xfId="1518"/>
    <cellStyle name="Normal 2 32" xfId="1519"/>
    <cellStyle name="Normal 2 33" xfId="1520"/>
    <cellStyle name="Normal 2 34" xfId="1521"/>
    <cellStyle name="Normal 2 35" xfId="1522"/>
    <cellStyle name="Normal 2 36" xfId="1523"/>
    <cellStyle name="Normal 2 37" xfId="1524"/>
    <cellStyle name="Normal 2 38" xfId="1525"/>
    <cellStyle name="Normal 2 39" xfId="1526"/>
    <cellStyle name="Normal 2 4" xfId="583"/>
    <cellStyle name="Normal 2 4 10" xfId="6071"/>
    <cellStyle name="Normal 2 4 11" xfId="6679"/>
    <cellStyle name="Normal 2 4 12" xfId="9506"/>
    <cellStyle name="Normal 2 4 12 2" xfId="15815"/>
    <cellStyle name="Normal 2 4 2" xfId="1527"/>
    <cellStyle name="Normal 2 4 2 2" xfId="10969"/>
    <cellStyle name="Normal 2 4 2 3" xfId="10543"/>
    <cellStyle name="Normal 2 4 3" xfId="2654"/>
    <cellStyle name="Normal 2 4 4" xfId="3086"/>
    <cellStyle name="Normal 2 4 5" xfId="3430"/>
    <cellStyle name="Normal 2 4 6" xfId="3613"/>
    <cellStyle name="Normal 2 4 7" xfId="4843"/>
    <cellStyle name="Normal 2 4 8" xfId="5382"/>
    <cellStyle name="Normal 2 4 9" xfId="5812"/>
    <cellStyle name="Normal 2 40" xfId="1528"/>
    <cellStyle name="Normal 2 41" xfId="1529"/>
    <cellStyle name="Normal 2 42" xfId="1530"/>
    <cellStyle name="Normal 2 43" xfId="1531"/>
    <cellStyle name="Normal 2 44" xfId="1532"/>
    <cellStyle name="Normal 2 45" xfId="1533"/>
    <cellStyle name="Normal 2 46" xfId="1534"/>
    <cellStyle name="Normal 2 47" xfId="1535"/>
    <cellStyle name="Normal 2 48" xfId="1536"/>
    <cellStyle name="Normal 2 49" xfId="1537"/>
    <cellStyle name="Normal 2 5" xfId="584"/>
    <cellStyle name="Normal 2 5 10" xfId="6072"/>
    <cellStyle name="Normal 2 5 11" xfId="6680"/>
    <cellStyle name="Normal 2 5 12" xfId="9507"/>
    <cellStyle name="Normal 2 5 12 2" xfId="15816"/>
    <cellStyle name="Normal 2 5 2" xfId="1538"/>
    <cellStyle name="Normal 2 5 2 2" xfId="10970"/>
    <cellStyle name="Normal 2 5 2 3" xfId="10544"/>
    <cellStyle name="Normal 2 5 3" xfId="2665"/>
    <cellStyle name="Normal 2 5 4" xfId="3090"/>
    <cellStyle name="Normal 2 5 5" xfId="3432"/>
    <cellStyle name="Normal 2 5 6" xfId="3614"/>
    <cellStyle name="Normal 2 5 7" xfId="4852"/>
    <cellStyle name="Normal 2 5 8" xfId="5391"/>
    <cellStyle name="Normal 2 5 9" xfId="5814"/>
    <cellStyle name="Normal 2 50" xfId="1539"/>
    <cellStyle name="Normal 2 51" xfId="1540"/>
    <cellStyle name="Normal 2 52" xfId="1541"/>
    <cellStyle name="Normal 2 53" xfId="1542"/>
    <cellStyle name="Normal 2 54" xfId="1543"/>
    <cellStyle name="Normal 2 55" xfId="1544"/>
    <cellStyle name="Normal 2 56" xfId="1545"/>
    <cellStyle name="Normal 2 57" xfId="1546"/>
    <cellStyle name="Normal 2 58" xfId="1547"/>
    <cellStyle name="Normal 2 59" xfId="1548"/>
    <cellStyle name="Normal 2 6" xfId="585"/>
    <cellStyle name="Normal 2 6 10" xfId="6073"/>
    <cellStyle name="Normal 2 6 11" xfId="6681"/>
    <cellStyle name="Normal 2 6 12" xfId="9508"/>
    <cellStyle name="Normal 2 6 12 2" xfId="15817"/>
    <cellStyle name="Normal 2 6 2" xfId="1549"/>
    <cellStyle name="Normal 2 6 2 2" xfId="10971"/>
    <cellStyle name="Normal 2 6 2 3" xfId="10545"/>
    <cellStyle name="Normal 2 6 3" xfId="2676"/>
    <cellStyle name="Normal 2 6 4" xfId="3097"/>
    <cellStyle name="Normal 2 6 5" xfId="3434"/>
    <cellStyle name="Normal 2 6 6" xfId="3615"/>
    <cellStyle name="Normal 2 6 7" xfId="4860"/>
    <cellStyle name="Normal 2 6 8" xfId="5399"/>
    <cellStyle name="Normal 2 6 9" xfId="5815"/>
    <cellStyle name="Normal 2 60" xfId="1550"/>
    <cellStyle name="Normal 2 61" xfId="1551"/>
    <cellStyle name="Normal 2 62" xfId="1552"/>
    <cellStyle name="Normal 2 63" xfId="1553"/>
    <cellStyle name="Normal 2 64" xfId="1554"/>
    <cellStyle name="Normal 2 65" xfId="1555"/>
    <cellStyle name="Normal 2 66" xfId="1556"/>
    <cellStyle name="Normal 2 67" xfId="1557"/>
    <cellStyle name="Normal 2 68" xfId="1558"/>
    <cellStyle name="Normal 2 69" xfId="1559"/>
    <cellStyle name="Normal 2 7" xfId="586"/>
    <cellStyle name="Normal 2 7 10" xfId="6074"/>
    <cellStyle name="Normal 2 7 11" xfId="6682"/>
    <cellStyle name="Normal 2 7 12" xfId="9509"/>
    <cellStyle name="Normal 2 7 12 2" xfId="15818"/>
    <cellStyle name="Normal 2 7 2" xfId="1560"/>
    <cellStyle name="Normal 2 7 2 2" xfId="10972"/>
    <cellStyle name="Normal 2 7 2 3" xfId="10546"/>
    <cellStyle name="Normal 2 7 3" xfId="2687"/>
    <cellStyle name="Normal 2 7 4" xfId="3104"/>
    <cellStyle name="Normal 2 7 5" xfId="3436"/>
    <cellStyle name="Normal 2 7 6" xfId="3616"/>
    <cellStyle name="Normal 2 7 7" xfId="4871"/>
    <cellStyle name="Normal 2 7 8" xfId="5405"/>
    <cellStyle name="Normal 2 7 9" xfId="5817"/>
    <cellStyle name="Normal 2 70" xfId="1561"/>
    <cellStyle name="Normal 2 71" xfId="1562"/>
    <cellStyle name="Normal 2 72" xfId="1563"/>
    <cellStyle name="Normal 2 73" xfId="1564"/>
    <cellStyle name="Normal 2 74" xfId="1565"/>
    <cellStyle name="Normal 2 75" xfId="1566"/>
    <cellStyle name="Normal 2 76" xfId="1567"/>
    <cellStyle name="Normal 2 77" xfId="1568"/>
    <cellStyle name="Normal 2 78" xfId="1569"/>
    <cellStyle name="Normal 2 79" xfId="1570"/>
    <cellStyle name="Normal 2 8" xfId="587"/>
    <cellStyle name="Normal 2 8 10" xfId="6075"/>
    <cellStyle name="Normal 2 8 11" xfId="6683"/>
    <cellStyle name="Normal 2 8 12" xfId="9510"/>
    <cellStyle name="Normal 2 8 12 2" xfId="15819"/>
    <cellStyle name="Normal 2 8 2" xfId="1571"/>
    <cellStyle name="Normal 2 8 2 2" xfId="10973"/>
    <cellStyle name="Normal 2 8 2 3" xfId="10547"/>
    <cellStyle name="Normal 2 8 3" xfId="2698"/>
    <cellStyle name="Normal 2 8 4" xfId="3114"/>
    <cellStyle name="Normal 2 8 5" xfId="3440"/>
    <cellStyle name="Normal 2 8 6" xfId="3617"/>
    <cellStyle name="Normal 2 8 7" xfId="4882"/>
    <cellStyle name="Normal 2 8 8" xfId="5415"/>
    <cellStyle name="Normal 2 8 9" xfId="5821"/>
    <cellStyle name="Normal 2 80" xfId="1572"/>
    <cellStyle name="Normal 2 81" xfId="1573"/>
    <cellStyle name="Normal 2 82" xfId="1574"/>
    <cellStyle name="Normal 2 83" xfId="1575"/>
    <cellStyle name="Normal 2 84" xfId="1576"/>
    <cellStyle name="Normal 2 85" xfId="1577"/>
    <cellStyle name="Normal 2 86" xfId="1578"/>
    <cellStyle name="Normal 2 87" xfId="1579"/>
    <cellStyle name="Normal 2 88" xfId="1580"/>
    <cellStyle name="Normal 2 89" xfId="1581"/>
    <cellStyle name="Normal 2 9" xfId="1582"/>
    <cellStyle name="Normal 2 90" xfId="1583"/>
    <cellStyle name="Normal 2 91" xfId="1584"/>
    <cellStyle name="Normal 2 92" xfId="1585"/>
    <cellStyle name="Normal 2 93" xfId="1586"/>
    <cellStyle name="Normal 2 94" xfId="1587"/>
    <cellStyle name="Normal 2 95" xfId="1588"/>
    <cellStyle name="Normal 2 96" xfId="1589"/>
    <cellStyle name="Normal 2 97" xfId="1590"/>
    <cellStyle name="Normal 2 98" xfId="1591"/>
    <cellStyle name="Normal 2 99" xfId="1592"/>
    <cellStyle name="Normal 20" xfId="588"/>
    <cellStyle name="Normal 20 2" xfId="9511"/>
    <cellStyle name="Normal 20 2 2" xfId="15820"/>
    <cellStyle name="Normal 20 3" xfId="10548"/>
    <cellStyle name="Normal 200" xfId="1593"/>
    <cellStyle name="Normal 201" xfId="1594"/>
    <cellStyle name="Normal 202" xfId="1595"/>
    <cellStyle name="Normal 203" xfId="1596"/>
    <cellStyle name="Normal 204" xfId="1597"/>
    <cellStyle name="Normal 205" xfId="1598"/>
    <cellStyle name="Normal 206" xfId="1599"/>
    <cellStyle name="Normal 207" xfId="1600"/>
    <cellStyle name="Normal 208" xfId="1601"/>
    <cellStyle name="Normal 209" xfId="1602"/>
    <cellStyle name="Normal 21" xfId="589"/>
    <cellStyle name="Normal 21 2" xfId="18"/>
    <cellStyle name="Normal 210" xfId="1603"/>
    <cellStyle name="Normal 211" xfId="1604"/>
    <cellStyle name="Normal 212" xfId="1605"/>
    <cellStyle name="Normal 213" xfId="1606"/>
    <cellStyle name="Normal 214" xfId="1607"/>
    <cellStyle name="Normal 215" xfId="1608"/>
    <cellStyle name="Normal 216" xfId="1609"/>
    <cellStyle name="Normal 217" xfId="1610"/>
    <cellStyle name="Normal 218" xfId="1611"/>
    <cellStyle name="Normal 219" xfId="1612"/>
    <cellStyle name="Normal 22" xfId="590"/>
    <cellStyle name="Normal 22 2" xfId="9512"/>
    <cellStyle name="Normal 22 2 2" xfId="15821"/>
    <cellStyle name="Normal 22 3" xfId="10549"/>
    <cellStyle name="Normal 220" xfId="1613"/>
    <cellStyle name="Normal 221" xfId="1614"/>
    <cellStyle name="Normal 222" xfId="1615"/>
    <cellStyle name="Normal 223" xfId="1616"/>
    <cellStyle name="Normal 224" xfId="1617"/>
    <cellStyle name="Normal 225" xfId="1618"/>
    <cellStyle name="Normal 226" xfId="1619"/>
    <cellStyle name="Normal 227" xfId="1620"/>
    <cellStyle name="Normal 228" xfId="1621"/>
    <cellStyle name="Normal 229" xfId="1622"/>
    <cellStyle name="Normal 23" xfId="591"/>
    <cellStyle name="Normal 23 2" xfId="9513"/>
    <cellStyle name="Normal 23 2 2" xfId="15822"/>
    <cellStyle name="Normal 23 3" xfId="10550"/>
    <cellStyle name="Normal 230" xfId="1623"/>
    <cellStyle name="Normal 231" xfId="1624"/>
    <cellStyle name="Normal 232" xfId="1625"/>
    <cellStyle name="Normal 233" xfId="1626"/>
    <cellStyle name="Normal 234" xfId="1627"/>
    <cellStyle name="Normal 235" xfId="1628"/>
    <cellStyle name="Normal 236" xfId="1629"/>
    <cellStyle name="Normal 24" xfId="592"/>
    <cellStyle name="Normal 25" xfId="19"/>
    <cellStyle name="Normal 26" xfId="593"/>
    <cellStyle name="Normal 26 2" xfId="9514"/>
    <cellStyle name="Normal 26 2 2" xfId="15823"/>
    <cellStyle name="Normal 26 3" xfId="10551"/>
    <cellStyle name="Normal 27" xfId="3726"/>
    <cellStyle name="Normal 27 2" xfId="9515"/>
    <cellStyle name="Normal 28" xfId="3865"/>
    <cellStyle name="Normal 28 2" xfId="9516"/>
    <cellStyle name="Normal 29" xfId="3730"/>
    <cellStyle name="Normal 29 2" xfId="9517"/>
    <cellStyle name="Normal 3" xfId="6"/>
    <cellStyle name="Normal 3 2" xfId="11"/>
    <cellStyle name="Normal 3 2 2" xfId="1631"/>
    <cellStyle name="Normal 3 2 2 2" xfId="1760"/>
    <cellStyle name="Normal 3 2 3" xfId="1761"/>
    <cellStyle name="Normal 3 2 4" xfId="1759"/>
    <cellStyle name="Normal 3 3" xfId="594"/>
    <cellStyle name="Normal 3 3 10" xfId="6076"/>
    <cellStyle name="Normal 3 3 11" xfId="6684"/>
    <cellStyle name="Normal 3 3 2" xfId="1632"/>
    <cellStyle name="Normal 3 3 2 10" xfId="6180"/>
    <cellStyle name="Normal 3 3 2 11" xfId="6788"/>
    <cellStyle name="Normal 3 3 2 2" xfId="1762"/>
    <cellStyle name="Normal 3 3 2 2 2" xfId="11048"/>
    <cellStyle name="Normal 3 3 2 2 3" xfId="10974"/>
    <cellStyle name="Normal 3 3 2 3" xfId="2880"/>
    <cellStyle name="Normal 3 3 2 4" xfId="3245"/>
    <cellStyle name="Normal 3 3 2 5" xfId="3510"/>
    <cellStyle name="Normal 3 3 2 6" xfId="3676"/>
    <cellStyle name="Normal 3 3 2 7" xfId="5059"/>
    <cellStyle name="Normal 3 3 2 8" xfId="5536"/>
    <cellStyle name="Normal 3 3 2 9" xfId="5893"/>
    <cellStyle name="Normal 3 3 3" xfId="2759"/>
    <cellStyle name="Normal 3 3 3 2" xfId="11485"/>
    <cellStyle name="Normal 3 3 3 3" xfId="10552"/>
    <cellStyle name="Normal 3 3 4" xfId="3153"/>
    <cellStyle name="Normal 3 3 5" xfId="3441"/>
    <cellStyle name="Normal 3 3 6" xfId="3618"/>
    <cellStyle name="Normal 3 3 7" xfId="4939"/>
    <cellStyle name="Normal 3 3 8" xfId="5434"/>
    <cellStyle name="Normal 3 3 9" xfId="5822"/>
    <cellStyle name="Normal 3 4" xfId="1630"/>
    <cellStyle name="Normal 3_WAST 1112 040512 WG Submission" xfId="595"/>
    <cellStyle name="Normal 30" xfId="3727"/>
    <cellStyle name="Normal 30 2" xfId="9518"/>
    <cellStyle name="Normal 31" xfId="3866"/>
    <cellStyle name="Normal 31 2" xfId="9519"/>
    <cellStyle name="Normal 32" xfId="3864"/>
    <cellStyle name="Normal 32 2" xfId="9520"/>
    <cellStyle name="Normal 33" xfId="3858"/>
    <cellStyle name="Normal 33 2" xfId="9521"/>
    <cellStyle name="Normal 34" xfId="3857"/>
    <cellStyle name="Normal 34 2" xfId="9522"/>
    <cellStyle name="Normal 35" xfId="3859"/>
    <cellStyle name="Normal 35 2" xfId="9523"/>
    <cellStyle name="Normal 36" xfId="3724"/>
    <cellStyle name="Normal 36 2" xfId="9524"/>
    <cellStyle name="Normal 37" xfId="3728"/>
    <cellStyle name="Normal 37 2" xfId="9525"/>
    <cellStyle name="Normal 38" xfId="3870"/>
    <cellStyle name="Normal 38 2" xfId="9526"/>
    <cellStyle name="Normal 39" xfId="3997"/>
    <cellStyle name="Normal 39 2" xfId="9527"/>
    <cellStyle name="Normal 4" xfId="16"/>
    <cellStyle name="Normal 4 2" xfId="596"/>
    <cellStyle name="Normal 4 2 10" xfId="6077"/>
    <cellStyle name="Normal 4 2 11" xfId="6685"/>
    <cellStyle name="Normal 4 2 12" xfId="9528"/>
    <cellStyle name="Normal 4 2 12 2" xfId="15824"/>
    <cellStyle name="Normal 4 2 2" xfId="1634"/>
    <cellStyle name="Normal 4 2 2 10" xfId="6181"/>
    <cellStyle name="Normal 4 2 2 11" xfId="6789"/>
    <cellStyle name="Normal 4 2 2 2" xfId="1763"/>
    <cellStyle name="Normal 4 2 2 2 2" xfId="11049"/>
    <cellStyle name="Normal 4 2 2 2 3" xfId="10975"/>
    <cellStyle name="Normal 4 2 2 3" xfId="2881"/>
    <cellStyle name="Normal 4 2 2 4" xfId="3246"/>
    <cellStyle name="Normal 4 2 2 5" xfId="3511"/>
    <cellStyle name="Normal 4 2 2 6" xfId="3677"/>
    <cellStyle name="Normal 4 2 2 7" xfId="5060"/>
    <cellStyle name="Normal 4 2 2 8" xfId="5537"/>
    <cellStyle name="Normal 4 2 2 9" xfId="5894"/>
    <cellStyle name="Normal 4 2 3" xfId="2761"/>
    <cellStyle name="Normal 4 2 3 2" xfId="11486"/>
    <cellStyle name="Normal 4 2 3 3" xfId="10553"/>
    <cellStyle name="Normal 4 2 4" xfId="3155"/>
    <cellStyle name="Normal 4 2 5" xfId="3442"/>
    <cellStyle name="Normal 4 2 6" xfId="3619"/>
    <cellStyle name="Normal 4 2 7" xfId="4941"/>
    <cellStyle name="Normal 4 2 8" xfId="5436"/>
    <cellStyle name="Normal 4 2 9" xfId="5823"/>
    <cellStyle name="Normal 4 3" xfId="1633"/>
    <cellStyle name="Normal 4 3 2" xfId="1764"/>
    <cellStyle name="Normal 4_BalSh0910" xfId="597"/>
    <cellStyle name="Normal 40" xfId="4001"/>
    <cellStyle name="Normal 40 2" xfId="9529"/>
    <cellStyle name="Normal 5" xfId="598"/>
    <cellStyle name="Normal 5 10" xfId="5481"/>
    <cellStyle name="Normal 5 11" xfId="5851"/>
    <cellStyle name="Normal 5 12" xfId="6306"/>
    <cellStyle name="Normal 5 13" xfId="9530"/>
    <cellStyle name="Normal 5 13 2" xfId="15825"/>
    <cellStyle name="Normal 5 2" xfId="599"/>
    <cellStyle name="Normal 5 2 10" xfId="6079"/>
    <cellStyle name="Normal 5 2 11" xfId="6687"/>
    <cellStyle name="Normal 5 2 12" xfId="9531"/>
    <cellStyle name="Normal 5 2 12 2" xfId="15826"/>
    <cellStyle name="Normal 5 2 2" xfId="1636"/>
    <cellStyle name="Normal 5 2 2 10" xfId="6182"/>
    <cellStyle name="Normal 5 2 2 11" xfId="6790"/>
    <cellStyle name="Normal 5 2 2 2" xfId="1765"/>
    <cellStyle name="Normal 5 2 2 2 2" xfId="11050"/>
    <cellStyle name="Normal 5 2 2 2 3" xfId="10977"/>
    <cellStyle name="Normal 5 2 2 3" xfId="2883"/>
    <cellStyle name="Normal 5 2 2 4" xfId="3248"/>
    <cellStyle name="Normal 5 2 2 5" xfId="3512"/>
    <cellStyle name="Normal 5 2 2 6" xfId="3678"/>
    <cellStyle name="Normal 5 2 2 7" xfId="5062"/>
    <cellStyle name="Normal 5 2 2 8" xfId="5539"/>
    <cellStyle name="Normal 5 2 2 9" xfId="5895"/>
    <cellStyle name="Normal 5 2 3" xfId="2763"/>
    <cellStyle name="Normal 5 2 3 2" xfId="11488"/>
    <cellStyle name="Normal 5 2 3 3" xfId="10555"/>
    <cellStyle name="Normal 5 2 4" xfId="3157"/>
    <cellStyle name="Normal 5 2 5" xfId="3444"/>
    <cellStyle name="Normal 5 2 6" xfId="3621"/>
    <cellStyle name="Normal 5 2 7" xfId="4943"/>
    <cellStyle name="Normal 5 2 8" xfId="5438"/>
    <cellStyle name="Normal 5 2 9" xfId="5825"/>
    <cellStyle name="Normal 5 3" xfId="704"/>
    <cellStyle name="Normal 5 3 10" xfId="6078"/>
    <cellStyle name="Normal 5 3 11" xfId="6686"/>
    <cellStyle name="Normal 5 3 2" xfId="1635"/>
    <cellStyle name="Normal 5 3 2 10" xfId="6183"/>
    <cellStyle name="Normal 5 3 2 11" xfId="6791"/>
    <cellStyle name="Normal 5 3 2 2" xfId="1766"/>
    <cellStyle name="Normal 5 3 2 2 2" xfId="11051"/>
    <cellStyle name="Normal 5 3 2 2 3" xfId="10976"/>
    <cellStyle name="Normal 5 3 2 3" xfId="2884"/>
    <cellStyle name="Normal 5 3 2 4" xfId="3249"/>
    <cellStyle name="Normal 5 3 2 5" xfId="3513"/>
    <cellStyle name="Normal 5 3 2 6" xfId="3679"/>
    <cellStyle name="Normal 5 3 2 7" xfId="5063"/>
    <cellStyle name="Normal 5 3 2 8" xfId="5540"/>
    <cellStyle name="Normal 5 3 2 9" xfId="5896"/>
    <cellStyle name="Normal 5 3 3" xfId="2762"/>
    <cellStyle name="Normal 5 3 3 2" xfId="11487"/>
    <cellStyle name="Normal 5 3 3 3" xfId="10614"/>
    <cellStyle name="Normal 5 3 4" xfId="3156"/>
    <cellStyle name="Normal 5 3 5" xfId="3443"/>
    <cellStyle name="Normal 5 3 6" xfId="3620"/>
    <cellStyle name="Normal 5 3 7" xfId="4942"/>
    <cellStyle name="Normal 5 3 8" xfId="5437"/>
    <cellStyle name="Normal 5 3 9" xfId="5824"/>
    <cellStyle name="Normal 5 4" xfId="1863"/>
    <cellStyle name="Normal 5 4 2" xfId="11102"/>
    <cellStyle name="Normal 5 4 3" xfId="10554"/>
    <cellStyle name="Normal 5 5" xfId="1883"/>
    <cellStyle name="Normal 5 6" xfId="2885"/>
    <cellStyle name="Normal 5 7" xfId="3250"/>
    <cellStyle name="Normal 5 8" xfId="4035"/>
    <cellStyle name="Normal 5 9" xfId="5000"/>
    <cellStyle name="Normal 5_BalSh0910" xfId="600"/>
    <cellStyle name="Normal 6" xfId="601"/>
    <cellStyle name="Normal 6 10" xfId="5439"/>
    <cellStyle name="Normal 6 11" xfId="5826"/>
    <cellStyle name="Normal 6 12" xfId="6080"/>
    <cellStyle name="Normal 6 13" xfId="6688"/>
    <cellStyle name="Normal 6 14" xfId="9532"/>
    <cellStyle name="Normal 6 14 2" xfId="15827"/>
    <cellStyle name="Normal 6 2" xfId="602"/>
    <cellStyle name="Normal 6 2 2" xfId="9533"/>
    <cellStyle name="Normal 6 2 2 2" xfId="15828"/>
    <cellStyle name="Normal 6 2 3" xfId="10556"/>
    <cellStyle name="Normal 6 3" xfId="1637"/>
    <cellStyle name="Normal 6 4" xfId="2764"/>
    <cellStyle name="Normal 6 5" xfId="3158"/>
    <cellStyle name="Normal 6 6" xfId="3445"/>
    <cellStyle name="Normal 6 7" xfId="3622"/>
    <cellStyle name="Normal 6 8" xfId="3867"/>
    <cellStyle name="Normal 6 9" xfId="4944"/>
    <cellStyle name="Normal 6_WAST 1112 040512 WG Submission" xfId="603"/>
    <cellStyle name="Normal 7" xfId="604"/>
    <cellStyle name="Normal 7 10" xfId="5827"/>
    <cellStyle name="Normal 7 11" xfId="6081"/>
    <cellStyle name="Normal 7 12" xfId="6689"/>
    <cellStyle name="Normal 7 2" xfId="605"/>
    <cellStyle name="Normal 7 2 2" xfId="9534"/>
    <cellStyle name="Normal 7 2 2 2" xfId="10558"/>
    <cellStyle name="Normal 7 2 3" xfId="10557"/>
    <cellStyle name="Normal 7 3" xfId="1638"/>
    <cellStyle name="Normal 7 4" xfId="2765"/>
    <cellStyle name="Normal 7 5" xfId="3159"/>
    <cellStyle name="Normal 7 6" xfId="3446"/>
    <cellStyle name="Normal 7 7" xfId="3623"/>
    <cellStyle name="Normal 7 8" xfId="4945"/>
    <cellStyle name="Normal 7 9" xfId="5440"/>
    <cellStyle name="Normal 7_WAST 1112 040512 WG Submission" xfId="606"/>
    <cellStyle name="Normal 8" xfId="607"/>
    <cellStyle name="Normal 8 10" xfId="5441"/>
    <cellStyle name="Normal 8 11" xfId="5828"/>
    <cellStyle name="Normal 8 12" xfId="6082"/>
    <cellStyle name="Normal 8 13" xfId="6690"/>
    <cellStyle name="Normal 8 14" xfId="9535"/>
    <cellStyle name="Normal 8 14 2" xfId="15829"/>
    <cellStyle name="Normal 8 2" xfId="608"/>
    <cellStyle name="Normal 8 2 2" xfId="9536"/>
    <cellStyle name="Normal 8 2 2 2" xfId="15830"/>
    <cellStyle name="Normal 8 2 3" xfId="10559"/>
    <cellStyle name="Normal 8 3" xfId="1639"/>
    <cellStyle name="Normal 8 4" xfId="2766"/>
    <cellStyle name="Normal 8 5" xfId="3160"/>
    <cellStyle name="Normal 8 6" xfId="3447"/>
    <cellStyle name="Normal 8 7" xfId="3624"/>
    <cellStyle name="Normal 8 8" xfId="3733"/>
    <cellStyle name="Normal 8 9" xfId="4946"/>
    <cellStyle name="Normal 8_WAST 1112 040512 WG Submission" xfId="609"/>
    <cellStyle name="Normal 9" xfId="610"/>
    <cellStyle name="Normal 9 10" xfId="5442"/>
    <cellStyle name="Normal 9 11" xfId="5829"/>
    <cellStyle name="Normal 9 12" xfId="6083"/>
    <cellStyle name="Normal 9 13" xfId="6691"/>
    <cellStyle name="Normal 9 14" xfId="9537"/>
    <cellStyle name="Normal 9 14 2" xfId="15831"/>
    <cellStyle name="Normal 9 2" xfId="1640"/>
    <cellStyle name="Normal 9 2 2" xfId="10978"/>
    <cellStyle name="Normal 9 2 3" xfId="10560"/>
    <cellStyle name="Normal 9 3" xfId="2767"/>
    <cellStyle name="Normal 9 4" xfId="3161"/>
    <cellStyle name="Normal 9 5" xfId="3448"/>
    <cellStyle name="Normal 9 6" xfId="3625"/>
    <cellStyle name="Normal 9 7" xfId="3735"/>
    <cellStyle name="Normal 9 7 2" xfId="9538"/>
    <cellStyle name="Normal 9 7 2 2" xfId="15832"/>
    <cellStyle name="Normal 9 7 3" xfId="11796"/>
    <cellStyle name="Normal 9 8" xfId="4003"/>
    <cellStyle name="Normal 9 8 2" xfId="9539"/>
    <cellStyle name="Normal 9 8 2 2" xfId="15833"/>
    <cellStyle name="Normal 9 8 3" xfId="11966"/>
    <cellStyle name="Normal 9 9" xfId="4947"/>
    <cellStyle name="Normal_38" xfId="16134"/>
    <cellStyle name="Normal_39" xfId="16135"/>
    <cellStyle name="Normal_50 3" xfId="3996"/>
    <cellStyle name="Normal_51" xfId="3725"/>
    <cellStyle name="Normal_Account" xfId="16136"/>
    <cellStyle name="Normal_ACCOUNTS" xfId="5"/>
    <cellStyle name="Normal_Book2" xfId="3"/>
    <cellStyle name="Normal_Book2 2" xfId="17"/>
    <cellStyle name="Normal_C&amp;V 08-09 comparator Trust IFRS (TRANSITIONAL)" xfId="16133"/>
    <cellStyle name="Normal_Finance Wales Consol Schedules 28.05.08 " xfId="4"/>
    <cellStyle name="Note 10" xfId="611"/>
    <cellStyle name="Note 10 10" xfId="5830"/>
    <cellStyle name="Note 10 10 2" xfId="9540"/>
    <cellStyle name="Note 10 10 2 2" xfId="15834"/>
    <cellStyle name="Note 10 11" xfId="6085"/>
    <cellStyle name="Note 10 11 2" xfId="12824"/>
    <cellStyle name="Note 10 12" xfId="6693"/>
    <cellStyle name="Note 10 12 2" xfId="13130"/>
    <cellStyle name="Note 10 2" xfId="612"/>
    <cellStyle name="Note 10 3" xfId="1642"/>
    <cellStyle name="Note 10 3 2" xfId="9541"/>
    <cellStyle name="Note 10 3 2 2" xfId="15835"/>
    <cellStyle name="Note 10 4" xfId="2769"/>
    <cellStyle name="Note 10 4 2" xfId="9542"/>
    <cellStyle name="Note 10 4 2 2" xfId="15836"/>
    <cellStyle name="Note 10 5" xfId="3163"/>
    <cellStyle name="Note 10 5 2" xfId="9543"/>
    <cellStyle name="Note 10 5 2 2" xfId="15837"/>
    <cellStyle name="Note 10 6" xfId="3449"/>
    <cellStyle name="Note 10 6 2" xfId="9544"/>
    <cellStyle name="Note 10 6 2 2" xfId="15838"/>
    <cellStyle name="Note 10 7" xfId="3626"/>
    <cellStyle name="Note 10 7 2" xfId="9545"/>
    <cellStyle name="Note 10 7 2 2" xfId="15839"/>
    <cellStyle name="Note 10 8" xfId="4948"/>
    <cellStyle name="Note 10 8 2" xfId="9546"/>
    <cellStyle name="Note 10 8 2 2" xfId="15840"/>
    <cellStyle name="Note 10 9" xfId="5443"/>
    <cellStyle name="Note 10 9 2" xfId="9547"/>
    <cellStyle name="Note 10 9 2 2" xfId="15841"/>
    <cellStyle name="Note 11" xfId="613"/>
    <cellStyle name="Note 11 10" xfId="5831"/>
    <cellStyle name="Note 11 10 2" xfId="9548"/>
    <cellStyle name="Note 11 10 2 2" xfId="15842"/>
    <cellStyle name="Note 11 11" xfId="6086"/>
    <cellStyle name="Note 11 11 2" xfId="12825"/>
    <cellStyle name="Note 11 12" xfId="6694"/>
    <cellStyle name="Note 11 12 2" xfId="13131"/>
    <cellStyle name="Note 11 2" xfId="614"/>
    <cellStyle name="Note 11 3" xfId="1643"/>
    <cellStyle name="Note 11 3 2" xfId="9549"/>
    <cellStyle name="Note 11 3 2 2" xfId="15843"/>
    <cellStyle name="Note 11 4" xfId="2770"/>
    <cellStyle name="Note 11 4 2" xfId="9550"/>
    <cellStyle name="Note 11 4 2 2" xfId="15844"/>
    <cellStyle name="Note 11 5" xfId="3164"/>
    <cellStyle name="Note 11 5 2" xfId="9551"/>
    <cellStyle name="Note 11 5 2 2" xfId="15845"/>
    <cellStyle name="Note 11 6" xfId="3450"/>
    <cellStyle name="Note 11 6 2" xfId="9552"/>
    <cellStyle name="Note 11 6 2 2" xfId="15846"/>
    <cellStyle name="Note 11 7" xfId="3627"/>
    <cellStyle name="Note 11 7 2" xfId="9553"/>
    <cellStyle name="Note 11 7 2 2" xfId="15847"/>
    <cellStyle name="Note 11 8" xfId="4949"/>
    <cellStyle name="Note 11 8 2" xfId="9554"/>
    <cellStyle name="Note 11 8 2 2" xfId="15848"/>
    <cellStyle name="Note 11 9" xfId="5444"/>
    <cellStyle name="Note 11 9 2" xfId="9555"/>
    <cellStyle name="Note 11 9 2 2" xfId="15849"/>
    <cellStyle name="Note 12" xfId="615"/>
    <cellStyle name="Note 12 10" xfId="6087"/>
    <cellStyle name="Note 12 10 2" xfId="12826"/>
    <cellStyle name="Note 12 11" xfId="6695"/>
    <cellStyle name="Note 12 11 2" xfId="13132"/>
    <cellStyle name="Note 12 2" xfId="1644"/>
    <cellStyle name="Note 12 2 2" xfId="9556"/>
    <cellStyle name="Note 12 2 2 2" xfId="15850"/>
    <cellStyle name="Note 12 2 2 3" xfId="10980"/>
    <cellStyle name="Note 12 2 3" xfId="10561"/>
    <cellStyle name="Note 12 3" xfId="2771"/>
    <cellStyle name="Note 12 3 2" xfId="9557"/>
    <cellStyle name="Note 12 3 2 2" xfId="15851"/>
    <cellStyle name="Note 12 4" xfId="3165"/>
    <cellStyle name="Note 12 4 2" xfId="9558"/>
    <cellStyle name="Note 12 4 2 2" xfId="15852"/>
    <cellStyle name="Note 12 5" xfId="3451"/>
    <cellStyle name="Note 12 5 2" xfId="9559"/>
    <cellStyle name="Note 12 5 2 2" xfId="15853"/>
    <cellStyle name="Note 12 6" xfId="3628"/>
    <cellStyle name="Note 12 6 2" xfId="9560"/>
    <cellStyle name="Note 12 6 2 2" xfId="15854"/>
    <cellStyle name="Note 12 7" xfId="4950"/>
    <cellStyle name="Note 12 7 2" xfId="9561"/>
    <cellStyle name="Note 12 7 2 2" xfId="15855"/>
    <cellStyle name="Note 12 8" xfId="5445"/>
    <cellStyle name="Note 12 8 2" xfId="9562"/>
    <cellStyle name="Note 12 8 2 2" xfId="15856"/>
    <cellStyle name="Note 12 9" xfId="5832"/>
    <cellStyle name="Note 12 9 2" xfId="9563"/>
    <cellStyle name="Note 12 9 2 2" xfId="15857"/>
    <cellStyle name="Note 13" xfId="616"/>
    <cellStyle name="Note 13 10" xfId="6088"/>
    <cellStyle name="Note 13 10 2" xfId="12827"/>
    <cellStyle name="Note 13 11" xfId="6696"/>
    <cellStyle name="Note 13 11 2" xfId="13133"/>
    <cellStyle name="Note 13 2" xfId="1645"/>
    <cellStyle name="Note 13 2 2" xfId="9564"/>
    <cellStyle name="Note 13 2 2 2" xfId="15858"/>
    <cellStyle name="Note 13 2 2 3" xfId="10981"/>
    <cellStyle name="Note 13 2 3" xfId="10562"/>
    <cellStyle name="Note 13 3" xfId="2772"/>
    <cellStyle name="Note 13 3 2" xfId="9565"/>
    <cellStyle name="Note 13 3 2 2" xfId="15859"/>
    <cellStyle name="Note 13 4" xfId="3166"/>
    <cellStyle name="Note 13 4 2" xfId="9566"/>
    <cellStyle name="Note 13 4 2 2" xfId="15860"/>
    <cellStyle name="Note 13 5" xfId="3452"/>
    <cellStyle name="Note 13 5 2" xfId="9567"/>
    <cellStyle name="Note 13 5 2 2" xfId="15861"/>
    <cellStyle name="Note 13 6" xfId="3629"/>
    <cellStyle name="Note 13 6 2" xfId="9568"/>
    <cellStyle name="Note 13 6 2 2" xfId="15862"/>
    <cellStyle name="Note 13 7" xfId="4951"/>
    <cellStyle name="Note 13 7 2" xfId="9569"/>
    <cellStyle name="Note 13 7 2 2" xfId="15863"/>
    <cellStyle name="Note 13 8" xfId="5446"/>
    <cellStyle name="Note 13 8 2" xfId="9570"/>
    <cellStyle name="Note 13 8 2 2" xfId="15864"/>
    <cellStyle name="Note 13 9" xfId="5833"/>
    <cellStyle name="Note 13 9 2" xfId="9571"/>
    <cellStyle name="Note 13 9 2 2" xfId="15865"/>
    <cellStyle name="Note 14" xfId="617"/>
    <cellStyle name="Note 14 10" xfId="6089"/>
    <cellStyle name="Note 14 10 2" xfId="12828"/>
    <cellStyle name="Note 14 11" xfId="6697"/>
    <cellStyle name="Note 14 11 2" xfId="13134"/>
    <cellStyle name="Note 14 2" xfId="1646"/>
    <cellStyle name="Note 14 2 2" xfId="9572"/>
    <cellStyle name="Note 14 2 2 2" xfId="15866"/>
    <cellStyle name="Note 14 2 2 3" xfId="10982"/>
    <cellStyle name="Note 14 2 3" xfId="10563"/>
    <cellStyle name="Note 14 3" xfId="2773"/>
    <cellStyle name="Note 14 3 2" xfId="9573"/>
    <cellStyle name="Note 14 3 2 2" xfId="15867"/>
    <cellStyle name="Note 14 4" xfId="3167"/>
    <cellStyle name="Note 14 4 2" xfId="9574"/>
    <cellStyle name="Note 14 4 2 2" xfId="15868"/>
    <cellStyle name="Note 14 5" xfId="3453"/>
    <cellStyle name="Note 14 5 2" xfId="9575"/>
    <cellStyle name="Note 14 5 2 2" xfId="15869"/>
    <cellStyle name="Note 14 6" xfId="3630"/>
    <cellStyle name="Note 14 6 2" xfId="9576"/>
    <cellStyle name="Note 14 6 2 2" xfId="15870"/>
    <cellStyle name="Note 14 7" xfId="4952"/>
    <cellStyle name="Note 14 7 2" xfId="9577"/>
    <cellStyle name="Note 14 7 2 2" xfId="15871"/>
    <cellStyle name="Note 14 8" xfId="5447"/>
    <cellStyle name="Note 14 8 2" xfId="9578"/>
    <cellStyle name="Note 14 8 2 2" xfId="15872"/>
    <cellStyle name="Note 14 9" xfId="5834"/>
    <cellStyle name="Note 14 9 2" xfId="9579"/>
    <cellStyle name="Note 14 9 2 2" xfId="15873"/>
    <cellStyle name="Note 15" xfId="618"/>
    <cellStyle name="Note 15 10" xfId="6090"/>
    <cellStyle name="Note 15 10 2" xfId="12829"/>
    <cellStyle name="Note 15 11" xfId="6698"/>
    <cellStyle name="Note 15 11 2" xfId="13135"/>
    <cellStyle name="Note 15 2" xfId="1647"/>
    <cellStyle name="Note 15 2 2" xfId="9580"/>
    <cellStyle name="Note 15 2 2 2" xfId="15874"/>
    <cellStyle name="Note 15 2 2 3" xfId="10983"/>
    <cellStyle name="Note 15 2 3" xfId="10564"/>
    <cellStyle name="Note 15 3" xfId="2774"/>
    <cellStyle name="Note 15 3 2" xfId="9581"/>
    <cellStyle name="Note 15 3 2 2" xfId="15875"/>
    <cellStyle name="Note 15 4" xfId="3168"/>
    <cellStyle name="Note 15 4 2" xfId="9582"/>
    <cellStyle name="Note 15 4 2 2" xfId="15876"/>
    <cellStyle name="Note 15 5" xfId="3454"/>
    <cellStyle name="Note 15 5 2" xfId="9583"/>
    <cellStyle name="Note 15 5 2 2" xfId="15877"/>
    <cellStyle name="Note 15 6" xfId="3631"/>
    <cellStyle name="Note 15 6 2" xfId="9584"/>
    <cellStyle name="Note 15 6 2 2" xfId="15878"/>
    <cellStyle name="Note 15 7" xfId="4953"/>
    <cellStyle name="Note 15 7 2" xfId="9585"/>
    <cellStyle name="Note 15 7 2 2" xfId="15879"/>
    <cellStyle name="Note 15 8" xfId="5448"/>
    <cellStyle name="Note 15 8 2" xfId="9586"/>
    <cellStyle name="Note 15 8 2 2" xfId="15880"/>
    <cellStyle name="Note 15 9" xfId="5835"/>
    <cellStyle name="Note 15 9 2" xfId="9587"/>
    <cellStyle name="Note 15 9 2 2" xfId="15881"/>
    <cellStyle name="Note 16" xfId="619"/>
    <cellStyle name="Note 16 10" xfId="6091"/>
    <cellStyle name="Note 16 10 2" xfId="12830"/>
    <cellStyle name="Note 16 11" xfId="6699"/>
    <cellStyle name="Note 16 11 2" xfId="13136"/>
    <cellStyle name="Note 16 2" xfId="1648"/>
    <cellStyle name="Note 16 2 2" xfId="9588"/>
    <cellStyle name="Note 16 2 2 2" xfId="15882"/>
    <cellStyle name="Note 16 2 2 3" xfId="10984"/>
    <cellStyle name="Note 16 2 3" xfId="10565"/>
    <cellStyle name="Note 16 3" xfId="2775"/>
    <cellStyle name="Note 16 3 2" xfId="9589"/>
    <cellStyle name="Note 16 3 2 2" xfId="15883"/>
    <cellStyle name="Note 16 4" xfId="3169"/>
    <cellStyle name="Note 16 4 2" xfId="9590"/>
    <cellStyle name="Note 16 4 2 2" xfId="15884"/>
    <cellStyle name="Note 16 5" xfId="3455"/>
    <cellStyle name="Note 16 5 2" xfId="9591"/>
    <cellStyle name="Note 16 5 2 2" xfId="15885"/>
    <cellStyle name="Note 16 6" xfId="3632"/>
    <cellStyle name="Note 16 6 2" xfId="9592"/>
    <cellStyle name="Note 16 6 2 2" xfId="15886"/>
    <cellStyle name="Note 16 7" xfId="4954"/>
    <cellStyle name="Note 16 7 2" xfId="9593"/>
    <cellStyle name="Note 16 7 2 2" xfId="15887"/>
    <cellStyle name="Note 16 8" xfId="5449"/>
    <cellStyle name="Note 16 8 2" xfId="9594"/>
    <cellStyle name="Note 16 8 2 2" xfId="15888"/>
    <cellStyle name="Note 16 9" xfId="5836"/>
    <cellStyle name="Note 16 9 2" xfId="9595"/>
    <cellStyle name="Note 16 9 2 2" xfId="15889"/>
    <cellStyle name="Note 17" xfId="620"/>
    <cellStyle name="Note 17 10" xfId="6092"/>
    <cellStyle name="Note 17 10 2" xfId="12831"/>
    <cellStyle name="Note 17 11" xfId="6700"/>
    <cellStyle name="Note 17 11 2" xfId="13137"/>
    <cellStyle name="Note 17 2" xfId="1649"/>
    <cellStyle name="Note 17 2 2" xfId="9596"/>
    <cellStyle name="Note 17 2 2 2" xfId="15890"/>
    <cellStyle name="Note 17 2 2 3" xfId="10985"/>
    <cellStyle name="Note 17 2 3" xfId="10566"/>
    <cellStyle name="Note 17 3" xfId="2776"/>
    <cellStyle name="Note 17 3 2" xfId="9597"/>
    <cellStyle name="Note 17 3 2 2" xfId="15891"/>
    <cellStyle name="Note 17 4" xfId="3170"/>
    <cellStyle name="Note 17 4 2" xfId="9598"/>
    <cellStyle name="Note 17 4 2 2" xfId="15892"/>
    <cellStyle name="Note 17 5" xfId="3456"/>
    <cellStyle name="Note 17 5 2" xfId="9599"/>
    <cellStyle name="Note 17 5 2 2" xfId="15893"/>
    <cellStyle name="Note 17 6" xfId="3633"/>
    <cellStyle name="Note 17 6 2" xfId="9600"/>
    <cellStyle name="Note 17 6 2 2" xfId="15894"/>
    <cellStyle name="Note 17 7" xfId="4955"/>
    <cellStyle name="Note 17 7 2" xfId="9601"/>
    <cellStyle name="Note 17 7 2 2" xfId="15895"/>
    <cellStyle name="Note 17 8" xfId="5450"/>
    <cellStyle name="Note 17 8 2" xfId="9602"/>
    <cellStyle name="Note 17 8 2 2" xfId="15896"/>
    <cellStyle name="Note 17 9" xfId="5837"/>
    <cellStyle name="Note 17 9 2" xfId="9603"/>
    <cellStyle name="Note 17 9 2 2" xfId="15897"/>
    <cellStyle name="Note 18" xfId="621"/>
    <cellStyle name="Note 18 10" xfId="6093"/>
    <cellStyle name="Note 18 10 2" xfId="12832"/>
    <cellStyle name="Note 18 11" xfId="6701"/>
    <cellStyle name="Note 18 11 2" xfId="13138"/>
    <cellStyle name="Note 18 2" xfId="1650"/>
    <cellStyle name="Note 18 2 2" xfId="9604"/>
    <cellStyle name="Note 18 2 2 2" xfId="15898"/>
    <cellStyle name="Note 18 2 2 3" xfId="10986"/>
    <cellStyle name="Note 18 2 3" xfId="10567"/>
    <cellStyle name="Note 18 3" xfId="2777"/>
    <cellStyle name="Note 18 3 2" xfId="9605"/>
    <cellStyle name="Note 18 3 2 2" xfId="15899"/>
    <cellStyle name="Note 18 4" xfId="3171"/>
    <cellStyle name="Note 18 4 2" xfId="9606"/>
    <cellStyle name="Note 18 4 2 2" xfId="15900"/>
    <cellStyle name="Note 18 5" xfId="3457"/>
    <cellStyle name="Note 18 5 2" xfId="9607"/>
    <cellStyle name="Note 18 5 2 2" xfId="15901"/>
    <cellStyle name="Note 18 6" xfId="3634"/>
    <cellStyle name="Note 18 6 2" xfId="9608"/>
    <cellStyle name="Note 18 6 2 2" xfId="15902"/>
    <cellStyle name="Note 18 7" xfId="4956"/>
    <cellStyle name="Note 18 7 2" xfId="9609"/>
    <cellStyle name="Note 18 7 2 2" xfId="15903"/>
    <cellStyle name="Note 18 8" xfId="5451"/>
    <cellStyle name="Note 18 8 2" xfId="9610"/>
    <cellStyle name="Note 18 8 2 2" xfId="15904"/>
    <cellStyle name="Note 18 9" xfId="5838"/>
    <cellStyle name="Note 18 9 2" xfId="9611"/>
    <cellStyle name="Note 18 9 2 2" xfId="15905"/>
    <cellStyle name="Note 19" xfId="622"/>
    <cellStyle name="Note 19 10" xfId="6094"/>
    <cellStyle name="Note 19 10 2" xfId="12833"/>
    <cellStyle name="Note 19 11" xfId="6702"/>
    <cellStyle name="Note 19 11 2" xfId="13139"/>
    <cellStyle name="Note 19 2" xfId="1651"/>
    <cellStyle name="Note 19 2 2" xfId="9612"/>
    <cellStyle name="Note 19 2 2 2" xfId="15906"/>
    <cellStyle name="Note 19 2 2 3" xfId="10987"/>
    <cellStyle name="Note 19 2 3" xfId="10568"/>
    <cellStyle name="Note 19 3" xfId="2778"/>
    <cellStyle name="Note 19 3 2" xfId="9613"/>
    <cellStyle name="Note 19 3 2 2" xfId="15907"/>
    <cellStyle name="Note 19 4" xfId="3172"/>
    <cellStyle name="Note 19 4 2" xfId="9614"/>
    <cellStyle name="Note 19 4 2 2" xfId="15908"/>
    <cellStyle name="Note 19 5" xfId="3458"/>
    <cellStyle name="Note 19 5 2" xfId="9615"/>
    <cellStyle name="Note 19 5 2 2" xfId="15909"/>
    <cellStyle name="Note 19 6" xfId="3635"/>
    <cellStyle name="Note 19 6 2" xfId="9616"/>
    <cellStyle name="Note 19 6 2 2" xfId="15910"/>
    <cellStyle name="Note 19 7" xfId="4957"/>
    <cellStyle name="Note 19 7 2" xfId="9617"/>
    <cellStyle name="Note 19 7 2 2" xfId="15911"/>
    <cellStyle name="Note 19 8" xfId="5452"/>
    <cellStyle name="Note 19 8 2" xfId="9618"/>
    <cellStyle name="Note 19 8 2 2" xfId="15912"/>
    <cellStyle name="Note 19 9" xfId="5839"/>
    <cellStyle name="Note 19 9 2" xfId="9619"/>
    <cellStyle name="Note 19 9 2 2" xfId="15913"/>
    <cellStyle name="Note 2" xfId="623"/>
    <cellStyle name="Note 2 10" xfId="624"/>
    <cellStyle name="Note 2 10 2" xfId="10570"/>
    <cellStyle name="Note 2 11" xfId="1652"/>
    <cellStyle name="Note 2 11 2" xfId="9621"/>
    <cellStyle name="Note 2 11 2 2" xfId="15915"/>
    <cellStyle name="Note 2 12" xfId="2779"/>
    <cellStyle name="Note 2 12 2" xfId="9622"/>
    <cellStyle name="Note 2 12 2 2" xfId="15916"/>
    <cellStyle name="Note 2 13" xfId="3173"/>
    <cellStyle name="Note 2 13 2" xfId="9623"/>
    <cellStyle name="Note 2 13 2 2" xfId="15917"/>
    <cellStyle name="Note 2 14" xfId="3459"/>
    <cellStyle name="Note 2 14 2" xfId="9624"/>
    <cellStyle name="Note 2 14 2 2" xfId="15918"/>
    <cellStyle name="Note 2 15" xfId="3636"/>
    <cellStyle name="Note 2 15 2" xfId="9625"/>
    <cellStyle name="Note 2 15 2 2" xfId="15919"/>
    <cellStyle name="Note 2 16" xfId="4958"/>
    <cellStyle name="Note 2 16 2" xfId="9626"/>
    <cellStyle name="Note 2 16 2 2" xfId="15920"/>
    <cellStyle name="Note 2 17" xfId="5453"/>
    <cellStyle name="Note 2 17 2" xfId="9627"/>
    <cellStyle name="Note 2 17 2 2" xfId="15921"/>
    <cellStyle name="Note 2 18" xfId="5840"/>
    <cellStyle name="Note 2 18 2" xfId="9628"/>
    <cellStyle name="Note 2 18 2 2" xfId="15922"/>
    <cellStyle name="Note 2 19" xfId="6095"/>
    <cellStyle name="Note 2 19 2" xfId="12834"/>
    <cellStyle name="Note 2 2" xfId="625"/>
    <cellStyle name="Note 2 2 10" xfId="3637"/>
    <cellStyle name="Note 2 2 10 2" xfId="9629"/>
    <cellStyle name="Note 2 2 10 2 2" xfId="15923"/>
    <cellStyle name="Note 2 2 11" xfId="4959"/>
    <cellStyle name="Note 2 2 11 2" xfId="9630"/>
    <cellStyle name="Note 2 2 11 2 2" xfId="15924"/>
    <cellStyle name="Note 2 2 12" xfId="5454"/>
    <cellStyle name="Note 2 2 12 2" xfId="9631"/>
    <cellStyle name="Note 2 2 12 2 2" xfId="15925"/>
    <cellStyle name="Note 2 2 13" xfId="5841"/>
    <cellStyle name="Note 2 2 13 2" xfId="9632"/>
    <cellStyle name="Note 2 2 13 2 2" xfId="15926"/>
    <cellStyle name="Note 2 2 14" xfId="6096"/>
    <cellStyle name="Note 2 2 14 2" xfId="12835"/>
    <cellStyle name="Note 2 2 15" xfId="6704"/>
    <cellStyle name="Note 2 2 15 2" xfId="13141"/>
    <cellStyle name="Note 2 2 2" xfId="626"/>
    <cellStyle name="Note 2 2 2 2" xfId="10572"/>
    <cellStyle name="Note 2 2 2 3" xfId="10571"/>
    <cellStyle name="Note 2 2 3" xfId="627"/>
    <cellStyle name="Note 2 2 4" xfId="628"/>
    <cellStyle name="Note 2 2 5" xfId="629"/>
    <cellStyle name="Note 2 2 6" xfId="1653"/>
    <cellStyle name="Note 2 2 6 2" xfId="9633"/>
    <cellStyle name="Note 2 2 6 2 2" xfId="15927"/>
    <cellStyle name="Note 2 2 7" xfId="2780"/>
    <cellStyle name="Note 2 2 7 2" xfId="9634"/>
    <cellStyle name="Note 2 2 7 2 2" xfId="15928"/>
    <cellStyle name="Note 2 2 8" xfId="3174"/>
    <cellStyle name="Note 2 2 8 2" xfId="9635"/>
    <cellStyle name="Note 2 2 8 2 2" xfId="15929"/>
    <cellStyle name="Note 2 2 9" xfId="3460"/>
    <cellStyle name="Note 2 2 9 2" xfId="9636"/>
    <cellStyle name="Note 2 2 9 2 2" xfId="15930"/>
    <cellStyle name="Note 2 20" xfId="6703"/>
    <cellStyle name="Note 2 20 2" xfId="13140"/>
    <cellStyle name="Note 2 21" xfId="9620"/>
    <cellStyle name="Note 2 21 2" xfId="15914"/>
    <cellStyle name="Note 2 3" xfId="630"/>
    <cellStyle name="Note 2 3 10" xfId="6097"/>
    <cellStyle name="Note 2 3 10 2" xfId="12836"/>
    <cellStyle name="Note 2 3 11" xfId="6705"/>
    <cellStyle name="Note 2 3 11 2" xfId="13142"/>
    <cellStyle name="Note 2 3 2" xfId="1654"/>
    <cellStyle name="Note 2 3 2 2" xfId="9637"/>
    <cellStyle name="Note 2 3 2 2 2" xfId="15931"/>
    <cellStyle name="Note 2 3 2 2 3" xfId="10988"/>
    <cellStyle name="Note 2 3 2 3" xfId="10573"/>
    <cellStyle name="Note 2 3 3" xfId="2781"/>
    <cellStyle name="Note 2 3 3 2" xfId="9638"/>
    <cellStyle name="Note 2 3 3 2 2" xfId="15932"/>
    <cellStyle name="Note 2 3 4" xfId="3175"/>
    <cellStyle name="Note 2 3 4 2" xfId="9639"/>
    <cellStyle name="Note 2 3 4 2 2" xfId="15933"/>
    <cellStyle name="Note 2 3 5" xfId="3461"/>
    <cellStyle name="Note 2 3 5 2" xfId="9640"/>
    <cellStyle name="Note 2 3 5 2 2" xfId="15934"/>
    <cellStyle name="Note 2 3 6" xfId="3638"/>
    <cellStyle name="Note 2 3 6 2" xfId="9641"/>
    <cellStyle name="Note 2 3 6 2 2" xfId="15935"/>
    <cellStyle name="Note 2 3 7" xfId="4960"/>
    <cellStyle name="Note 2 3 7 2" xfId="9642"/>
    <cellStyle name="Note 2 3 7 2 2" xfId="15936"/>
    <cellStyle name="Note 2 3 8" xfId="5455"/>
    <cellStyle name="Note 2 3 8 2" xfId="9643"/>
    <cellStyle name="Note 2 3 8 2 2" xfId="15937"/>
    <cellStyle name="Note 2 3 9" xfId="5842"/>
    <cellStyle name="Note 2 3 9 2" xfId="9644"/>
    <cellStyle name="Note 2 3 9 2 2" xfId="15938"/>
    <cellStyle name="Note 2 4" xfId="631"/>
    <cellStyle name="Note 2 4 2" xfId="10574"/>
    <cellStyle name="Note 2 4 3" xfId="10569"/>
    <cellStyle name="Note 2 5" xfId="632"/>
    <cellStyle name="Note 2 6" xfId="633"/>
    <cellStyle name="Note 2 7" xfId="634"/>
    <cellStyle name="Note 2 8" xfId="635"/>
    <cellStyle name="Note 2 8 2" xfId="10575"/>
    <cellStyle name="Note 2 9" xfId="636"/>
    <cellStyle name="Note 2 9 2" xfId="10576"/>
    <cellStyle name="Note 20" xfId="637"/>
    <cellStyle name="Note 20 10" xfId="6098"/>
    <cellStyle name="Note 20 10 2" xfId="12837"/>
    <cellStyle name="Note 20 11" xfId="6706"/>
    <cellStyle name="Note 20 11 2" xfId="13143"/>
    <cellStyle name="Note 20 2" xfId="1655"/>
    <cellStyle name="Note 20 2 2" xfId="9645"/>
    <cellStyle name="Note 20 2 2 2" xfId="15939"/>
    <cellStyle name="Note 20 2 2 3" xfId="10989"/>
    <cellStyle name="Note 20 2 3" xfId="10577"/>
    <cellStyle name="Note 20 3" xfId="2782"/>
    <cellStyle name="Note 20 3 2" xfId="9646"/>
    <cellStyle name="Note 20 3 2 2" xfId="15940"/>
    <cellStyle name="Note 20 4" xfId="3176"/>
    <cellStyle name="Note 20 4 2" xfId="9647"/>
    <cellStyle name="Note 20 4 2 2" xfId="15941"/>
    <cellStyle name="Note 20 5" xfId="3462"/>
    <cellStyle name="Note 20 5 2" xfId="9648"/>
    <cellStyle name="Note 20 5 2 2" xfId="15942"/>
    <cellStyle name="Note 20 6" xfId="3639"/>
    <cellStyle name="Note 20 6 2" xfId="9649"/>
    <cellStyle name="Note 20 6 2 2" xfId="15943"/>
    <cellStyle name="Note 20 7" xfId="4961"/>
    <cellStyle name="Note 20 7 2" xfId="9650"/>
    <cellStyle name="Note 20 7 2 2" xfId="15944"/>
    <cellStyle name="Note 20 8" xfId="5456"/>
    <cellStyle name="Note 20 8 2" xfId="9651"/>
    <cellStyle name="Note 20 8 2 2" xfId="15945"/>
    <cellStyle name="Note 20 9" xfId="5843"/>
    <cellStyle name="Note 20 9 2" xfId="9652"/>
    <cellStyle name="Note 20 9 2 2" xfId="15946"/>
    <cellStyle name="Note 21" xfId="638"/>
    <cellStyle name="Note 21 10" xfId="6099"/>
    <cellStyle name="Note 21 10 2" xfId="12838"/>
    <cellStyle name="Note 21 11" xfId="6707"/>
    <cellStyle name="Note 21 11 2" xfId="13144"/>
    <cellStyle name="Note 21 2" xfId="1656"/>
    <cellStyle name="Note 21 2 2" xfId="9653"/>
    <cellStyle name="Note 21 2 2 2" xfId="15947"/>
    <cellStyle name="Note 21 2 2 3" xfId="10990"/>
    <cellStyle name="Note 21 2 3" xfId="10578"/>
    <cellStyle name="Note 21 3" xfId="2783"/>
    <cellStyle name="Note 21 3 2" xfId="9654"/>
    <cellStyle name="Note 21 3 2 2" xfId="15948"/>
    <cellStyle name="Note 21 4" xfId="3177"/>
    <cellStyle name="Note 21 4 2" xfId="9655"/>
    <cellStyle name="Note 21 4 2 2" xfId="15949"/>
    <cellStyle name="Note 21 5" xfId="3463"/>
    <cellStyle name="Note 21 5 2" xfId="9656"/>
    <cellStyle name="Note 21 5 2 2" xfId="15950"/>
    <cellStyle name="Note 21 6" xfId="3640"/>
    <cellStyle name="Note 21 6 2" xfId="9657"/>
    <cellStyle name="Note 21 6 2 2" xfId="15951"/>
    <cellStyle name="Note 21 7" xfId="4962"/>
    <cellStyle name="Note 21 7 2" xfId="9658"/>
    <cellStyle name="Note 21 7 2 2" xfId="15952"/>
    <cellStyle name="Note 21 8" xfId="5457"/>
    <cellStyle name="Note 21 8 2" xfId="9659"/>
    <cellStyle name="Note 21 8 2 2" xfId="15953"/>
    <cellStyle name="Note 21 9" xfId="5844"/>
    <cellStyle name="Note 21 9 2" xfId="9660"/>
    <cellStyle name="Note 21 9 2 2" xfId="15954"/>
    <cellStyle name="Note 22" xfId="1657"/>
    <cellStyle name="Note 22 2" xfId="6100"/>
    <cellStyle name="Note 22 2 2" xfId="12839"/>
    <cellStyle name="Note 22 2 3" xfId="10991"/>
    <cellStyle name="Note 22 3" xfId="6708"/>
    <cellStyle name="Note 22 3 2" xfId="13145"/>
    <cellStyle name="Note 23" xfId="1658"/>
    <cellStyle name="Note 23 2" xfId="6101"/>
    <cellStyle name="Note 23 2 2" xfId="12840"/>
    <cellStyle name="Note 23 2 3" xfId="10992"/>
    <cellStyle name="Note 23 3" xfId="6709"/>
    <cellStyle name="Note 23 3 2" xfId="13146"/>
    <cellStyle name="Note 24" xfId="1659"/>
    <cellStyle name="Note 24 2" xfId="6102"/>
    <cellStyle name="Note 24 2 2" xfId="12841"/>
    <cellStyle name="Note 24 2 3" xfId="10993"/>
    <cellStyle name="Note 24 3" xfId="6710"/>
    <cellStyle name="Note 24 3 2" xfId="13147"/>
    <cellStyle name="Note 25" xfId="1660"/>
    <cellStyle name="Note 25 2" xfId="6103"/>
    <cellStyle name="Note 25 2 2" xfId="12842"/>
    <cellStyle name="Note 25 2 3" xfId="10994"/>
    <cellStyle name="Note 25 3" xfId="6711"/>
    <cellStyle name="Note 25 3 2" xfId="13148"/>
    <cellStyle name="Note 26" xfId="1661"/>
    <cellStyle name="Note 26 2" xfId="6104"/>
    <cellStyle name="Note 26 2 2" xfId="12843"/>
    <cellStyle name="Note 26 2 3" xfId="10995"/>
    <cellStyle name="Note 26 3" xfId="6712"/>
    <cellStyle name="Note 26 3 2" xfId="13149"/>
    <cellStyle name="Note 27" xfId="1662"/>
    <cellStyle name="Note 27 2" xfId="6105"/>
    <cellStyle name="Note 27 2 2" xfId="12844"/>
    <cellStyle name="Note 27 2 3" xfId="10996"/>
    <cellStyle name="Note 27 3" xfId="6713"/>
    <cellStyle name="Note 27 3 2" xfId="13150"/>
    <cellStyle name="Note 28" xfId="1663"/>
    <cellStyle name="Note 28 2" xfId="6106"/>
    <cellStyle name="Note 28 2 2" xfId="12845"/>
    <cellStyle name="Note 28 2 3" xfId="10997"/>
    <cellStyle name="Note 28 3" xfId="6714"/>
    <cellStyle name="Note 28 3 2" xfId="13151"/>
    <cellStyle name="Note 29" xfId="1664"/>
    <cellStyle name="Note 29 2" xfId="6107"/>
    <cellStyle name="Note 29 2 2" xfId="12846"/>
    <cellStyle name="Note 29 2 3" xfId="10998"/>
    <cellStyle name="Note 29 3" xfId="6715"/>
    <cellStyle name="Note 29 3 2" xfId="13152"/>
    <cellStyle name="Note 3" xfId="639"/>
    <cellStyle name="Note 3 10" xfId="5846"/>
    <cellStyle name="Note 3 10 2" xfId="9661"/>
    <cellStyle name="Note 3 10 2 2" xfId="15955"/>
    <cellStyle name="Note 3 11" xfId="6108"/>
    <cellStyle name="Note 3 11 2" xfId="12847"/>
    <cellStyle name="Note 3 12" xfId="6716"/>
    <cellStyle name="Note 3 12 2" xfId="13153"/>
    <cellStyle name="Note 3 2" xfId="640"/>
    <cellStyle name="Note 3 2 2" xfId="10580"/>
    <cellStyle name="Note 3 2 3" xfId="10579"/>
    <cellStyle name="Note 3 3" xfId="1665"/>
    <cellStyle name="Note 3 3 2" xfId="9662"/>
    <cellStyle name="Note 3 3 2 2" xfId="15956"/>
    <cellStyle name="Note 3 4" xfId="2792"/>
    <cellStyle name="Note 3 4 2" xfId="9663"/>
    <cellStyle name="Note 3 4 2 2" xfId="15957"/>
    <cellStyle name="Note 3 5" xfId="3186"/>
    <cellStyle name="Note 3 5 2" xfId="9664"/>
    <cellStyle name="Note 3 5 2 2" xfId="15958"/>
    <cellStyle name="Note 3 6" xfId="3465"/>
    <cellStyle name="Note 3 6 2" xfId="9665"/>
    <cellStyle name="Note 3 6 2 2" xfId="15959"/>
    <cellStyle name="Note 3 7" xfId="3641"/>
    <cellStyle name="Note 3 7 2" xfId="9666"/>
    <cellStyle name="Note 3 7 2 2" xfId="15960"/>
    <cellStyle name="Note 3 8" xfId="4971"/>
    <cellStyle name="Note 3 8 2" xfId="9667"/>
    <cellStyle name="Note 3 8 2 2" xfId="15961"/>
    <cellStyle name="Note 3 9" xfId="5462"/>
    <cellStyle name="Note 3 9 2" xfId="9668"/>
    <cellStyle name="Note 3 9 2 2" xfId="15962"/>
    <cellStyle name="Note 30" xfId="1666"/>
    <cellStyle name="Note 30 2" xfId="6109"/>
    <cellStyle name="Note 30 2 2" xfId="12848"/>
    <cellStyle name="Note 30 2 3" xfId="10999"/>
    <cellStyle name="Note 30 3" xfId="6717"/>
    <cellStyle name="Note 30 3 2" xfId="13154"/>
    <cellStyle name="Note 31" xfId="1667"/>
    <cellStyle name="Note 31 2" xfId="6110"/>
    <cellStyle name="Note 31 2 2" xfId="12849"/>
    <cellStyle name="Note 31 2 3" xfId="11000"/>
    <cellStyle name="Note 31 3" xfId="6718"/>
    <cellStyle name="Note 31 3 2" xfId="13155"/>
    <cellStyle name="Note 32" xfId="1668"/>
    <cellStyle name="Note 32 2" xfId="6111"/>
    <cellStyle name="Note 32 2 2" xfId="12850"/>
    <cellStyle name="Note 32 2 3" xfId="11001"/>
    <cellStyle name="Note 32 3" xfId="6719"/>
    <cellStyle name="Note 32 3 2" xfId="13156"/>
    <cellStyle name="Note 33" xfId="1669"/>
    <cellStyle name="Note 33 2" xfId="6112"/>
    <cellStyle name="Note 33 2 2" xfId="12851"/>
    <cellStyle name="Note 33 2 3" xfId="11002"/>
    <cellStyle name="Note 33 3" xfId="6720"/>
    <cellStyle name="Note 33 3 2" xfId="13157"/>
    <cellStyle name="Note 34" xfId="1670"/>
    <cellStyle name="Note 34 2" xfId="6113"/>
    <cellStyle name="Note 34 2 2" xfId="12852"/>
    <cellStyle name="Note 34 2 3" xfId="11003"/>
    <cellStyle name="Note 34 3" xfId="6721"/>
    <cellStyle name="Note 34 3 2" xfId="13158"/>
    <cellStyle name="Note 35" xfId="1671"/>
    <cellStyle name="Note 35 2" xfId="6114"/>
    <cellStyle name="Note 35 2 2" xfId="12853"/>
    <cellStyle name="Note 35 2 3" xfId="11004"/>
    <cellStyle name="Note 35 3" xfId="6722"/>
    <cellStyle name="Note 35 3 2" xfId="13159"/>
    <cellStyle name="Note 36" xfId="1672"/>
    <cellStyle name="Note 36 2" xfId="6115"/>
    <cellStyle name="Note 36 2 2" xfId="12854"/>
    <cellStyle name="Note 36 2 3" xfId="11005"/>
    <cellStyle name="Note 36 3" xfId="6723"/>
    <cellStyle name="Note 36 3 2" xfId="13160"/>
    <cellStyle name="Note 37" xfId="1673"/>
    <cellStyle name="Note 37 2" xfId="6116"/>
    <cellStyle name="Note 37 2 2" xfId="12855"/>
    <cellStyle name="Note 37 2 3" xfId="11006"/>
    <cellStyle name="Note 37 3" xfId="6724"/>
    <cellStyle name="Note 37 3 2" xfId="13161"/>
    <cellStyle name="Note 38" xfId="1674"/>
    <cellStyle name="Note 38 2" xfId="6117"/>
    <cellStyle name="Note 38 2 2" xfId="12856"/>
    <cellStyle name="Note 38 2 3" xfId="11007"/>
    <cellStyle name="Note 38 3" xfId="6725"/>
    <cellStyle name="Note 38 3 2" xfId="13162"/>
    <cellStyle name="Note 39" xfId="1675"/>
    <cellStyle name="Note 39 2" xfId="6118"/>
    <cellStyle name="Note 39 2 2" xfId="12857"/>
    <cellStyle name="Note 39 2 3" xfId="11008"/>
    <cellStyle name="Note 39 3" xfId="6726"/>
    <cellStyle name="Note 39 3 2" xfId="13163"/>
    <cellStyle name="Note 4" xfId="641"/>
    <cellStyle name="Note 4 10" xfId="5848"/>
    <cellStyle name="Note 4 10 2" xfId="9669"/>
    <cellStyle name="Note 4 10 2 2" xfId="15963"/>
    <cellStyle name="Note 4 11" xfId="6119"/>
    <cellStyle name="Note 4 11 2" xfId="12858"/>
    <cellStyle name="Note 4 12" xfId="6727"/>
    <cellStyle name="Note 4 12 2" xfId="13164"/>
    <cellStyle name="Note 4 2" xfId="642"/>
    <cellStyle name="Note 4 2 2" xfId="10582"/>
    <cellStyle name="Note 4 2 3" xfId="10581"/>
    <cellStyle name="Note 4 3" xfId="1676"/>
    <cellStyle name="Note 4 3 2" xfId="9670"/>
    <cellStyle name="Note 4 3 2 2" xfId="15964"/>
    <cellStyle name="Note 4 4" xfId="2803"/>
    <cellStyle name="Note 4 4 2" xfId="9671"/>
    <cellStyle name="Note 4 4 2 2" xfId="15965"/>
    <cellStyle name="Note 4 5" xfId="3194"/>
    <cellStyle name="Note 4 5 2" xfId="9672"/>
    <cellStyle name="Note 4 5 2 2" xfId="15966"/>
    <cellStyle name="Note 4 6" xfId="3467"/>
    <cellStyle name="Note 4 6 2" xfId="9673"/>
    <cellStyle name="Note 4 6 2 2" xfId="15967"/>
    <cellStyle name="Note 4 7" xfId="3642"/>
    <cellStyle name="Note 4 7 2" xfId="9674"/>
    <cellStyle name="Note 4 7 2 2" xfId="15968"/>
    <cellStyle name="Note 4 8" xfId="4982"/>
    <cellStyle name="Note 4 8 2" xfId="9675"/>
    <cellStyle name="Note 4 8 2 2" xfId="15969"/>
    <cellStyle name="Note 4 9" xfId="5472"/>
    <cellStyle name="Note 4 9 2" xfId="9676"/>
    <cellStyle name="Note 4 9 2 2" xfId="15970"/>
    <cellStyle name="Note 40" xfId="1677"/>
    <cellStyle name="Note 40 2" xfId="6120"/>
    <cellStyle name="Note 40 2 2" xfId="12859"/>
    <cellStyle name="Note 40 2 3" xfId="11009"/>
    <cellStyle name="Note 40 3" xfId="6728"/>
    <cellStyle name="Note 40 3 2" xfId="13165"/>
    <cellStyle name="Note 41" xfId="1678"/>
    <cellStyle name="Note 41 2" xfId="6121"/>
    <cellStyle name="Note 41 2 2" xfId="12860"/>
    <cellStyle name="Note 41 2 3" xfId="11010"/>
    <cellStyle name="Note 41 3" xfId="6729"/>
    <cellStyle name="Note 41 3 2" xfId="13166"/>
    <cellStyle name="Note 42" xfId="1679"/>
    <cellStyle name="Note 42 2" xfId="6122"/>
    <cellStyle name="Note 42 2 2" xfId="12861"/>
    <cellStyle name="Note 42 2 3" xfId="11011"/>
    <cellStyle name="Note 42 3" xfId="6730"/>
    <cellStyle name="Note 42 3 2" xfId="13167"/>
    <cellStyle name="Note 43" xfId="1680"/>
    <cellStyle name="Note 43 2" xfId="6123"/>
    <cellStyle name="Note 43 2 2" xfId="12862"/>
    <cellStyle name="Note 43 2 3" xfId="11012"/>
    <cellStyle name="Note 43 3" xfId="6731"/>
    <cellStyle name="Note 43 3 2" xfId="13168"/>
    <cellStyle name="Note 44" xfId="1681"/>
    <cellStyle name="Note 44 2" xfId="6124"/>
    <cellStyle name="Note 44 2 2" xfId="12863"/>
    <cellStyle name="Note 44 2 3" xfId="11013"/>
    <cellStyle name="Note 44 3" xfId="6732"/>
    <cellStyle name="Note 44 3 2" xfId="13169"/>
    <cellStyle name="Note 45" xfId="1682"/>
    <cellStyle name="Note 45 2" xfId="6125"/>
    <cellStyle name="Note 45 2 2" xfId="12864"/>
    <cellStyle name="Note 45 2 3" xfId="11014"/>
    <cellStyle name="Note 45 3" xfId="6733"/>
    <cellStyle name="Note 45 3 2" xfId="13170"/>
    <cellStyle name="Note 46" xfId="1683"/>
    <cellStyle name="Note 46 2" xfId="6126"/>
    <cellStyle name="Note 46 2 2" xfId="12865"/>
    <cellStyle name="Note 46 2 3" xfId="11015"/>
    <cellStyle name="Note 46 3" xfId="6734"/>
    <cellStyle name="Note 46 3 2" xfId="13171"/>
    <cellStyle name="Note 47" xfId="1684"/>
    <cellStyle name="Note 47 2" xfId="6127"/>
    <cellStyle name="Note 47 2 2" xfId="12866"/>
    <cellStyle name="Note 47 2 3" xfId="11016"/>
    <cellStyle name="Note 47 3" xfId="6735"/>
    <cellStyle name="Note 47 3 2" xfId="13172"/>
    <cellStyle name="Note 48" xfId="1685"/>
    <cellStyle name="Note 48 2" xfId="6128"/>
    <cellStyle name="Note 48 2 2" xfId="12867"/>
    <cellStyle name="Note 48 2 3" xfId="11017"/>
    <cellStyle name="Note 48 3" xfId="6736"/>
    <cellStyle name="Note 48 3 2" xfId="13173"/>
    <cellStyle name="Note 49" xfId="1686"/>
    <cellStyle name="Note 49 2" xfId="6129"/>
    <cellStyle name="Note 49 2 2" xfId="12868"/>
    <cellStyle name="Note 49 2 3" xfId="11018"/>
    <cellStyle name="Note 49 3" xfId="6737"/>
    <cellStyle name="Note 49 3 2" xfId="13174"/>
    <cellStyle name="Note 5" xfId="643"/>
    <cellStyle name="Note 5 10" xfId="5850"/>
    <cellStyle name="Note 5 10 2" xfId="9677"/>
    <cellStyle name="Note 5 10 2 2" xfId="15971"/>
    <cellStyle name="Note 5 11" xfId="6130"/>
    <cellStyle name="Note 5 11 2" xfId="12869"/>
    <cellStyle name="Note 5 12" xfId="6738"/>
    <cellStyle name="Note 5 12 2" xfId="13175"/>
    <cellStyle name="Note 5 2" xfId="644"/>
    <cellStyle name="Note 5 2 2" xfId="10584"/>
    <cellStyle name="Note 5 2 3" xfId="10583"/>
    <cellStyle name="Note 5 3" xfId="1687"/>
    <cellStyle name="Note 5 3 2" xfId="9678"/>
    <cellStyle name="Note 5 3 2 2" xfId="15972"/>
    <cellStyle name="Note 5 4" xfId="2814"/>
    <cellStyle name="Note 5 4 2" xfId="9679"/>
    <cellStyle name="Note 5 4 2 2" xfId="15973"/>
    <cellStyle name="Note 5 5" xfId="3195"/>
    <cellStyle name="Note 5 5 2" xfId="9680"/>
    <cellStyle name="Note 5 5 2 2" xfId="15974"/>
    <cellStyle name="Note 5 6" xfId="3468"/>
    <cellStyle name="Note 5 6 2" xfId="9681"/>
    <cellStyle name="Note 5 6 2 2" xfId="15975"/>
    <cellStyle name="Note 5 7" xfId="3643"/>
    <cellStyle name="Note 5 7 2" xfId="9682"/>
    <cellStyle name="Note 5 7 2 2" xfId="15976"/>
    <cellStyle name="Note 5 8" xfId="4993"/>
    <cellStyle name="Note 5 8 2" xfId="9683"/>
    <cellStyle name="Note 5 8 2 2" xfId="15977"/>
    <cellStyle name="Note 5 9" xfId="5476"/>
    <cellStyle name="Note 5 9 2" xfId="9684"/>
    <cellStyle name="Note 5 9 2 2" xfId="15978"/>
    <cellStyle name="Note 50" xfId="1688"/>
    <cellStyle name="Note 50 2" xfId="6131"/>
    <cellStyle name="Note 50 2 2" xfId="12870"/>
    <cellStyle name="Note 50 2 3" xfId="11019"/>
    <cellStyle name="Note 50 3" xfId="6739"/>
    <cellStyle name="Note 50 3 2" xfId="13176"/>
    <cellStyle name="Note 51" xfId="1689"/>
    <cellStyle name="Note 51 2" xfId="6132"/>
    <cellStyle name="Note 51 2 2" xfId="12871"/>
    <cellStyle name="Note 51 2 3" xfId="11020"/>
    <cellStyle name="Note 51 3" xfId="6740"/>
    <cellStyle name="Note 51 3 2" xfId="13177"/>
    <cellStyle name="Note 52" xfId="1690"/>
    <cellStyle name="Note 52 2" xfId="6133"/>
    <cellStyle name="Note 52 2 2" xfId="12872"/>
    <cellStyle name="Note 52 2 3" xfId="11021"/>
    <cellStyle name="Note 52 3" xfId="6741"/>
    <cellStyle name="Note 52 3 2" xfId="13178"/>
    <cellStyle name="Note 53" xfId="1691"/>
    <cellStyle name="Note 53 2" xfId="6134"/>
    <cellStyle name="Note 53 2 2" xfId="12873"/>
    <cellStyle name="Note 53 2 3" xfId="11022"/>
    <cellStyle name="Note 53 3" xfId="6742"/>
    <cellStyle name="Note 53 3 2" xfId="13179"/>
    <cellStyle name="Note 54" xfId="1692"/>
    <cellStyle name="Note 54 2" xfId="6135"/>
    <cellStyle name="Note 54 2 2" xfId="12874"/>
    <cellStyle name="Note 54 2 3" xfId="11023"/>
    <cellStyle name="Note 54 3" xfId="6743"/>
    <cellStyle name="Note 54 3 2" xfId="13180"/>
    <cellStyle name="Note 55" xfId="1693"/>
    <cellStyle name="Note 55 2" xfId="6136"/>
    <cellStyle name="Note 55 2 2" xfId="12875"/>
    <cellStyle name="Note 55 2 3" xfId="11024"/>
    <cellStyle name="Note 55 3" xfId="6744"/>
    <cellStyle name="Note 55 3 2" xfId="13181"/>
    <cellStyle name="Note 56" xfId="1694"/>
    <cellStyle name="Note 56 2" xfId="6137"/>
    <cellStyle name="Note 56 2 2" xfId="12876"/>
    <cellStyle name="Note 56 2 3" xfId="11025"/>
    <cellStyle name="Note 56 3" xfId="6745"/>
    <cellStyle name="Note 56 3 2" xfId="13182"/>
    <cellStyle name="Note 57" xfId="1695"/>
    <cellStyle name="Note 57 2" xfId="6138"/>
    <cellStyle name="Note 57 2 2" xfId="12877"/>
    <cellStyle name="Note 57 2 3" xfId="11026"/>
    <cellStyle name="Note 57 3" xfId="6746"/>
    <cellStyle name="Note 57 3 2" xfId="13183"/>
    <cellStyle name="Note 58" xfId="1696"/>
    <cellStyle name="Note 58 2" xfId="6139"/>
    <cellStyle name="Note 58 2 2" xfId="12878"/>
    <cellStyle name="Note 58 2 3" xfId="11027"/>
    <cellStyle name="Note 58 3" xfId="6747"/>
    <cellStyle name="Note 58 3 2" xfId="13184"/>
    <cellStyle name="Note 59" xfId="1697"/>
    <cellStyle name="Note 59 2" xfId="6140"/>
    <cellStyle name="Note 59 2 2" xfId="12879"/>
    <cellStyle name="Note 59 2 3" xfId="11028"/>
    <cellStyle name="Note 59 3" xfId="6748"/>
    <cellStyle name="Note 59 3 2" xfId="13185"/>
    <cellStyle name="Note 6" xfId="645"/>
    <cellStyle name="Note 6 10" xfId="5852"/>
    <cellStyle name="Note 6 10 2" xfId="9685"/>
    <cellStyle name="Note 6 10 2 2" xfId="15979"/>
    <cellStyle name="Note 6 11" xfId="6141"/>
    <cellStyle name="Note 6 11 2" xfId="12880"/>
    <cellStyle name="Note 6 12" xfId="6749"/>
    <cellStyle name="Note 6 12 2" xfId="13186"/>
    <cellStyle name="Note 6 2" xfId="646"/>
    <cellStyle name="Note 6 2 2" xfId="10586"/>
    <cellStyle name="Note 6 2 3" xfId="10585"/>
    <cellStyle name="Note 6 3" xfId="1698"/>
    <cellStyle name="Note 6 3 2" xfId="9686"/>
    <cellStyle name="Note 6 3 2 2" xfId="15980"/>
    <cellStyle name="Note 6 4" xfId="2822"/>
    <cellStyle name="Note 6 4 2" xfId="9687"/>
    <cellStyle name="Note 6 4 2 2" xfId="15981"/>
    <cellStyle name="Note 6 5" xfId="3200"/>
    <cellStyle name="Note 6 5 2" xfId="9688"/>
    <cellStyle name="Note 6 5 2 2" xfId="15982"/>
    <cellStyle name="Note 6 6" xfId="3470"/>
    <cellStyle name="Note 6 6 2" xfId="9689"/>
    <cellStyle name="Note 6 6 2 2" xfId="15983"/>
    <cellStyle name="Note 6 7" xfId="3644"/>
    <cellStyle name="Note 6 7 2" xfId="9690"/>
    <cellStyle name="Note 6 7 2 2" xfId="15984"/>
    <cellStyle name="Note 6 8" xfId="5001"/>
    <cellStyle name="Note 6 8 2" xfId="9691"/>
    <cellStyle name="Note 6 8 2 2" xfId="15985"/>
    <cellStyle name="Note 6 9" xfId="5482"/>
    <cellStyle name="Note 6 9 2" xfId="9692"/>
    <cellStyle name="Note 6 9 2 2" xfId="15986"/>
    <cellStyle name="Note 60" xfId="1699"/>
    <cellStyle name="Note 60 2" xfId="6142"/>
    <cellStyle name="Note 60 2 2" xfId="12881"/>
    <cellStyle name="Note 60 2 3" xfId="11029"/>
    <cellStyle name="Note 60 3" xfId="6750"/>
    <cellStyle name="Note 60 3 2" xfId="13187"/>
    <cellStyle name="Note 61" xfId="1641"/>
    <cellStyle name="Note 61 2" xfId="6084"/>
    <cellStyle name="Note 61 2 2" xfId="12823"/>
    <cellStyle name="Note 61 2 3" xfId="10979"/>
    <cellStyle name="Note 61 3" xfId="6692"/>
    <cellStyle name="Note 61 3 2" xfId="13129"/>
    <cellStyle name="Note 7" xfId="647"/>
    <cellStyle name="Note 7 10" xfId="5853"/>
    <cellStyle name="Note 7 10 2" xfId="9693"/>
    <cellStyle name="Note 7 10 2 2" xfId="15987"/>
    <cellStyle name="Note 7 11" xfId="6143"/>
    <cellStyle name="Note 7 11 2" xfId="12882"/>
    <cellStyle name="Note 7 12" xfId="6751"/>
    <cellStyle name="Note 7 12 2" xfId="13188"/>
    <cellStyle name="Note 7 2" xfId="648"/>
    <cellStyle name="Note 7 2 2" xfId="10588"/>
    <cellStyle name="Note 7 2 3" xfId="10587"/>
    <cellStyle name="Note 7 3" xfId="1700"/>
    <cellStyle name="Note 7 3 2" xfId="9694"/>
    <cellStyle name="Note 7 3 2 2" xfId="15988"/>
    <cellStyle name="Note 7 4" xfId="2824"/>
    <cellStyle name="Note 7 4 2" xfId="9695"/>
    <cellStyle name="Note 7 4 2 2" xfId="15989"/>
    <cellStyle name="Note 7 5" xfId="3202"/>
    <cellStyle name="Note 7 5 2" xfId="9696"/>
    <cellStyle name="Note 7 5 2 2" xfId="15990"/>
    <cellStyle name="Note 7 6" xfId="3471"/>
    <cellStyle name="Note 7 6 2" xfId="9697"/>
    <cellStyle name="Note 7 6 2 2" xfId="15991"/>
    <cellStyle name="Note 7 7" xfId="3645"/>
    <cellStyle name="Note 7 7 2" xfId="9698"/>
    <cellStyle name="Note 7 7 2 2" xfId="15992"/>
    <cellStyle name="Note 7 8" xfId="5003"/>
    <cellStyle name="Note 7 8 2" xfId="9699"/>
    <cellStyle name="Note 7 8 2 2" xfId="15993"/>
    <cellStyle name="Note 7 9" xfId="5483"/>
    <cellStyle name="Note 7 9 2" xfId="9700"/>
    <cellStyle name="Note 7 9 2 2" xfId="15994"/>
    <cellStyle name="Note 8" xfId="649"/>
    <cellStyle name="Note 8 10" xfId="5854"/>
    <cellStyle name="Note 8 10 2" xfId="9701"/>
    <cellStyle name="Note 8 10 2 2" xfId="15995"/>
    <cellStyle name="Note 8 11" xfId="6144"/>
    <cellStyle name="Note 8 11 2" xfId="12883"/>
    <cellStyle name="Note 8 12" xfId="6752"/>
    <cellStyle name="Note 8 12 2" xfId="13189"/>
    <cellStyle name="Note 8 2" xfId="650"/>
    <cellStyle name="Note 8 3" xfId="1701"/>
    <cellStyle name="Note 8 3 2" xfId="9702"/>
    <cellStyle name="Note 8 3 2 2" xfId="15996"/>
    <cellStyle name="Note 8 4" xfId="2825"/>
    <cellStyle name="Note 8 4 2" xfId="9703"/>
    <cellStyle name="Note 8 4 2 2" xfId="15997"/>
    <cellStyle name="Note 8 5" xfId="3203"/>
    <cellStyle name="Note 8 5 2" xfId="9704"/>
    <cellStyle name="Note 8 5 2 2" xfId="15998"/>
    <cellStyle name="Note 8 6" xfId="3472"/>
    <cellStyle name="Note 8 6 2" xfId="9705"/>
    <cellStyle name="Note 8 6 2 2" xfId="15999"/>
    <cellStyle name="Note 8 7" xfId="3646"/>
    <cellStyle name="Note 8 7 2" xfId="9706"/>
    <cellStyle name="Note 8 7 2 2" xfId="16000"/>
    <cellStyle name="Note 8 8" xfId="5004"/>
    <cellStyle name="Note 8 8 2" xfId="9707"/>
    <cellStyle name="Note 8 8 2 2" xfId="16001"/>
    <cellStyle name="Note 8 9" xfId="5484"/>
    <cellStyle name="Note 8 9 2" xfId="9708"/>
    <cellStyle name="Note 8 9 2 2" xfId="16002"/>
    <cellStyle name="Note 9" xfId="651"/>
    <cellStyle name="Note 9 10" xfId="5855"/>
    <cellStyle name="Note 9 10 2" xfId="9709"/>
    <cellStyle name="Note 9 10 2 2" xfId="16003"/>
    <cellStyle name="Note 9 11" xfId="6145"/>
    <cellStyle name="Note 9 11 2" xfId="12884"/>
    <cellStyle name="Note 9 12" xfId="6753"/>
    <cellStyle name="Note 9 12 2" xfId="13190"/>
    <cellStyle name="Note 9 2" xfId="652"/>
    <cellStyle name="Note 9 3" xfId="1702"/>
    <cellStyle name="Note 9 3 2" xfId="9710"/>
    <cellStyle name="Note 9 3 2 2" xfId="16004"/>
    <cellStyle name="Note 9 4" xfId="2826"/>
    <cellStyle name="Note 9 4 2" xfId="9711"/>
    <cellStyle name="Note 9 4 2 2" xfId="16005"/>
    <cellStyle name="Note 9 5" xfId="3204"/>
    <cellStyle name="Note 9 5 2" xfId="9712"/>
    <cellStyle name="Note 9 5 2 2" xfId="16006"/>
    <cellStyle name="Note 9 6" xfId="3473"/>
    <cellStyle name="Note 9 6 2" xfId="9713"/>
    <cellStyle name="Note 9 6 2 2" xfId="16007"/>
    <cellStyle name="Note 9 7" xfId="3647"/>
    <cellStyle name="Note 9 7 2" xfId="9714"/>
    <cellStyle name="Note 9 7 2 2" xfId="16008"/>
    <cellStyle name="Note 9 8" xfId="5005"/>
    <cellStyle name="Note 9 8 2" xfId="9715"/>
    <cellStyle name="Note 9 8 2 2" xfId="16009"/>
    <cellStyle name="Note 9 9" xfId="5485"/>
    <cellStyle name="Note 9 9 2" xfId="9716"/>
    <cellStyle name="Note 9 9 2 2" xfId="16010"/>
    <cellStyle name="Output 2" xfId="653"/>
    <cellStyle name="Output 2 10" xfId="6147"/>
    <cellStyle name="Output 2 10 2" xfId="9717"/>
    <cellStyle name="Output 2 11" xfId="6755"/>
    <cellStyle name="Output 2 11 2" xfId="9718"/>
    <cellStyle name="Output 2 2" xfId="1704"/>
    <cellStyle name="Output 2 2 2" xfId="9719"/>
    <cellStyle name="Output 2 2 3" xfId="10589"/>
    <cellStyle name="Output 2 3" xfId="2828"/>
    <cellStyle name="Output 2 3 2" xfId="9720"/>
    <cellStyle name="Output 2 4" xfId="3206"/>
    <cellStyle name="Output 2 4 2" xfId="9721"/>
    <cellStyle name="Output 2 5" xfId="3475"/>
    <cellStyle name="Output 2 5 2" xfId="9722"/>
    <cellStyle name="Output 2 6" xfId="3649"/>
    <cellStyle name="Output 2 6 2" xfId="9723"/>
    <cellStyle name="Output 2 7" xfId="5007"/>
    <cellStyle name="Output 2 7 2" xfId="9724"/>
    <cellStyle name="Output 2 8" xfId="5487"/>
    <cellStyle name="Output 2 8 2" xfId="9725"/>
    <cellStyle name="Output 2 9" xfId="5857"/>
    <cellStyle name="Output 2 9 2" xfId="9726"/>
    <cellStyle name="Output 3" xfId="654"/>
    <cellStyle name="Output 3 10" xfId="6148"/>
    <cellStyle name="Output 3 10 2" xfId="9727"/>
    <cellStyle name="Output 3 11" xfId="6756"/>
    <cellStyle name="Output 3 11 2" xfId="9728"/>
    <cellStyle name="Output 3 2" xfId="1705"/>
    <cellStyle name="Output 3 2 2" xfId="9729"/>
    <cellStyle name="Output 3 2 3" xfId="10590"/>
    <cellStyle name="Output 3 3" xfId="2829"/>
    <cellStyle name="Output 3 3 2" xfId="9730"/>
    <cellStyle name="Output 3 4" xfId="3207"/>
    <cellStyle name="Output 3 4 2" xfId="9731"/>
    <cellStyle name="Output 3 5" xfId="3476"/>
    <cellStyle name="Output 3 5 2" xfId="9732"/>
    <cellStyle name="Output 3 6" xfId="3650"/>
    <cellStyle name="Output 3 6 2" xfId="9733"/>
    <cellStyle name="Output 3 7" xfId="5008"/>
    <cellStyle name="Output 3 7 2" xfId="9734"/>
    <cellStyle name="Output 3 8" xfId="5488"/>
    <cellStyle name="Output 3 8 2" xfId="9735"/>
    <cellStyle name="Output 3 9" xfId="5858"/>
    <cellStyle name="Output 3 9 2" xfId="9736"/>
    <cellStyle name="Output 4" xfId="655"/>
    <cellStyle name="Output 4 10" xfId="6146"/>
    <cellStyle name="Output 4 10 2" xfId="9737"/>
    <cellStyle name="Output 4 11" xfId="6754"/>
    <cellStyle name="Output 4 11 2" xfId="9738"/>
    <cellStyle name="Output 4 2" xfId="1703"/>
    <cellStyle name="Output 4 2 2" xfId="9739"/>
    <cellStyle name="Output 4 2 3" xfId="10591"/>
    <cellStyle name="Output 4 3" xfId="2827"/>
    <cellStyle name="Output 4 3 2" xfId="9740"/>
    <cellStyle name="Output 4 4" xfId="3205"/>
    <cellStyle name="Output 4 4 2" xfId="9741"/>
    <cellStyle name="Output 4 5" xfId="3474"/>
    <cellStyle name="Output 4 5 2" xfId="9742"/>
    <cellStyle name="Output 4 6" xfId="3648"/>
    <cellStyle name="Output 4 6 2" xfId="9743"/>
    <cellStyle name="Output 4 7" xfId="5006"/>
    <cellStyle name="Output 4 7 2" xfId="9744"/>
    <cellStyle name="Output 4 8" xfId="5486"/>
    <cellStyle name="Output 4 8 2" xfId="9745"/>
    <cellStyle name="Output 4 9" xfId="5856"/>
    <cellStyle name="Output 4 9 2" xfId="9746"/>
    <cellStyle name="Output 5" xfId="656"/>
    <cellStyle name="Output 6" xfId="657"/>
    <cellStyle name="Output 7" xfId="658"/>
    <cellStyle name="Output 8" xfId="659"/>
    <cellStyle name="Output 9" xfId="3999"/>
    <cellStyle name="Output 9 2" xfId="9747"/>
    <cellStyle name="Output Amounts" xfId="696"/>
    <cellStyle name="Output Amounts 2" xfId="1706"/>
    <cellStyle name="Output Amounts 3" xfId="1707"/>
    <cellStyle name="Output Column Headings" xfId="697"/>
    <cellStyle name="Output Column Headings 2" xfId="1708"/>
    <cellStyle name="Output Column Headings 3" xfId="1709"/>
    <cellStyle name="Output Line Items" xfId="698"/>
    <cellStyle name="Output Line Items 2" xfId="1710"/>
    <cellStyle name="Output Line Items 3" xfId="1711"/>
    <cellStyle name="Output Report Heading" xfId="699"/>
    <cellStyle name="Output Report Heading 2" xfId="1712"/>
    <cellStyle name="Output Report Heading 3" xfId="1713"/>
    <cellStyle name="Output Report Title" xfId="700"/>
    <cellStyle name="Output Report Title 2" xfId="1714"/>
    <cellStyle name="Output Report Title 2 2" xfId="1767"/>
    <cellStyle name="Output Report Title 3" xfId="1715"/>
    <cellStyle name="Output Report Title 3 2" xfId="1768"/>
    <cellStyle name="Output Report Title 4" xfId="1716"/>
    <cellStyle name="Output Report Title 4 2" xfId="3872"/>
    <cellStyle name="Output Report Title 4 2 2" xfId="9749"/>
    <cellStyle name="Output Report Title 4 3" xfId="5015"/>
    <cellStyle name="Output Report Title 4 3 2" xfId="9750"/>
    <cellStyle name="Output Report Title 4 4" xfId="5493"/>
    <cellStyle name="Output Report Title 4 4 2" xfId="9751"/>
    <cellStyle name="Output Report Title 4 5" xfId="5859"/>
    <cellStyle name="Output Report Title 4 5 2" xfId="9752"/>
    <cellStyle name="Output Report Title 4 6" xfId="6149"/>
    <cellStyle name="Output Report Title 4 6 2" xfId="9753"/>
    <cellStyle name="Output Report Title 4 7" xfId="6757"/>
    <cellStyle name="Output Report Title 4 7 2" xfId="9754"/>
    <cellStyle name="Output Report Title 4 8" xfId="9748"/>
    <cellStyle name="Percent 2" xfId="20"/>
    <cellStyle name="Style 1" xfId="701"/>
    <cellStyle name="Style 1 2" xfId="703"/>
    <cellStyle name="Style 1 3" xfId="707"/>
    <cellStyle name="Style 1 3 2" xfId="1769"/>
    <cellStyle name="Style 1 4" xfId="1770"/>
    <cellStyle name="Style 1 5" xfId="3869"/>
    <cellStyle name="Style 1 6" xfId="3862"/>
    <cellStyle name="SubTitle_WGA" xfId="15"/>
    <cellStyle name="Title 10" xfId="1718"/>
    <cellStyle name="Title 11" xfId="1719"/>
    <cellStyle name="Title 12" xfId="1720"/>
    <cellStyle name="Title 13" xfId="1717"/>
    <cellStyle name="Title 2" xfId="660"/>
    <cellStyle name="Title 2 10" xfId="6150"/>
    <cellStyle name="Title 2 11" xfId="6758"/>
    <cellStyle name="Title 2 2" xfId="1721"/>
    <cellStyle name="Title 2 2 10" xfId="6151"/>
    <cellStyle name="Title 2 2 11" xfId="6759"/>
    <cellStyle name="Title 2 2 2" xfId="1722"/>
    <cellStyle name="Title 2 2 2 2" xfId="11031"/>
    <cellStyle name="Title 2 2 2 3" xfId="11030"/>
    <cellStyle name="Title 2 2 3" xfId="2842"/>
    <cellStyle name="Title 2 2 4" xfId="3211"/>
    <cellStyle name="Title 2 2 5" xfId="3478"/>
    <cellStyle name="Title 2 2 6" xfId="3652"/>
    <cellStyle name="Title 2 2 7" xfId="5020"/>
    <cellStyle name="Title 2 2 8" xfId="5497"/>
    <cellStyle name="Title 2 2 9" xfId="5861"/>
    <cellStyle name="Title 2 3" xfId="2841"/>
    <cellStyle name="Title 2 3 2" xfId="11501"/>
    <cellStyle name="Title 2 3 3" xfId="10592"/>
    <cellStyle name="Title 2 4" xfId="3210"/>
    <cellStyle name="Title 2 5" xfId="3477"/>
    <cellStyle name="Title 2 6" xfId="3651"/>
    <cellStyle name="Title 2 7" xfId="5019"/>
    <cellStyle name="Title 2 8" xfId="5496"/>
    <cellStyle name="Title 2 9" xfId="5860"/>
    <cellStyle name="Title 3" xfId="661"/>
    <cellStyle name="Title 3 10" xfId="6152"/>
    <cellStyle name="Title 3 11" xfId="6760"/>
    <cellStyle name="Title 3 2" xfId="1723"/>
    <cellStyle name="Title 3 2 10" xfId="6153"/>
    <cellStyle name="Title 3 2 11" xfId="6761"/>
    <cellStyle name="Title 3 2 2" xfId="1724"/>
    <cellStyle name="Title 3 2 2 2" xfId="11033"/>
    <cellStyle name="Title 3 2 2 3" xfId="11032"/>
    <cellStyle name="Title 3 2 3" xfId="2844"/>
    <cellStyle name="Title 3 2 4" xfId="3213"/>
    <cellStyle name="Title 3 2 5" xfId="3480"/>
    <cellStyle name="Title 3 2 6" xfId="3654"/>
    <cellStyle name="Title 3 2 7" xfId="5022"/>
    <cellStyle name="Title 3 2 8" xfId="5499"/>
    <cellStyle name="Title 3 2 9" xfId="5863"/>
    <cellStyle name="Title 3 3" xfId="2843"/>
    <cellStyle name="Title 3 3 2" xfId="11502"/>
    <cellStyle name="Title 3 3 3" xfId="10593"/>
    <cellStyle name="Title 3 4" xfId="3212"/>
    <cellStyle name="Title 3 5" xfId="3479"/>
    <cellStyle name="Title 3 6" xfId="3653"/>
    <cellStyle name="Title 3 7" xfId="5021"/>
    <cellStyle name="Title 3 8" xfId="5498"/>
    <cellStyle name="Title 3 9" xfId="5862"/>
    <cellStyle name="Title 4" xfId="662"/>
    <cellStyle name="Title 4 10" xfId="6154"/>
    <cellStyle name="Title 4 11" xfId="6762"/>
    <cellStyle name="Title 4 2" xfId="1725"/>
    <cellStyle name="Title 4 2 2" xfId="11034"/>
    <cellStyle name="Title 4 2 3" xfId="10594"/>
    <cellStyle name="Title 4 3" xfId="2845"/>
    <cellStyle name="Title 4 4" xfId="3214"/>
    <cellStyle name="Title 4 5" xfId="3481"/>
    <cellStyle name="Title 4 6" xfId="3655"/>
    <cellStyle name="Title 4 7" xfId="5023"/>
    <cellStyle name="Title 4 8" xfId="5500"/>
    <cellStyle name="Title 4 9" xfId="5864"/>
    <cellStyle name="Title 5" xfId="663"/>
    <cellStyle name="Title 5 10" xfId="6155"/>
    <cellStyle name="Title 5 11" xfId="6763"/>
    <cellStyle name="Title 5 2" xfId="1726"/>
    <cellStyle name="Title 5 2 2" xfId="11035"/>
    <cellStyle name="Title 5 2 3" xfId="10595"/>
    <cellStyle name="Title 5 3" xfId="2846"/>
    <cellStyle name="Title 5 4" xfId="3215"/>
    <cellStyle name="Title 5 5" xfId="3482"/>
    <cellStyle name="Title 5 6" xfId="3656"/>
    <cellStyle name="Title 5 7" xfId="5024"/>
    <cellStyle name="Title 5 8" xfId="5501"/>
    <cellStyle name="Title 5 9" xfId="5865"/>
    <cellStyle name="Title 6" xfId="664"/>
    <cellStyle name="Title 6 10" xfId="6156"/>
    <cellStyle name="Title 6 11" xfId="6764"/>
    <cellStyle name="Title 6 2" xfId="1727"/>
    <cellStyle name="Title 6 2 2" xfId="11036"/>
    <cellStyle name="Title 6 2 3" xfId="10596"/>
    <cellStyle name="Title 6 3" xfId="2847"/>
    <cellStyle name="Title 6 4" xfId="3216"/>
    <cellStyle name="Title 6 5" xfId="3483"/>
    <cellStyle name="Title 6 6" xfId="3657"/>
    <cellStyle name="Title 6 7" xfId="5025"/>
    <cellStyle name="Title 6 8" xfId="5502"/>
    <cellStyle name="Title 6 9" xfId="5866"/>
    <cellStyle name="Title 7" xfId="665"/>
    <cellStyle name="Title 7 10" xfId="6157"/>
    <cellStyle name="Title 7 11" xfId="6765"/>
    <cellStyle name="Title 7 2" xfId="1728"/>
    <cellStyle name="Title 7 2 2" xfId="11037"/>
    <cellStyle name="Title 7 2 3" xfId="10597"/>
    <cellStyle name="Title 7 3" xfId="2848"/>
    <cellStyle name="Title 7 4" xfId="3217"/>
    <cellStyle name="Title 7 5" xfId="3484"/>
    <cellStyle name="Title 7 6" xfId="3658"/>
    <cellStyle name="Title 7 7" xfId="5026"/>
    <cellStyle name="Title 7 8" xfId="5503"/>
    <cellStyle name="Title 7 9" xfId="5867"/>
    <cellStyle name="Title 8" xfId="666"/>
    <cellStyle name="Title 8 10" xfId="6158"/>
    <cellStyle name="Title 8 11" xfId="6766"/>
    <cellStyle name="Title 8 2" xfId="1729"/>
    <cellStyle name="Title 8 2 2" xfId="11038"/>
    <cellStyle name="Title 8 2 3" xfId="10598"/>
    <cellStyle name="Title 8 3" xfId="2849"/>
    <cellStyle name="Title 8 4" xfId="3218"/>
    <cellStyle name="Title 8 5" xfId="3485"/>
    <cellStyle name="Title 8 6" xfId="3659"/>
    <cellStyle name="Title 8 7" xfId="5027"/>
    <cellStyle name="Title 8 8" xfId="5504"/>
    <cellStyle name="Title 8 9" xfId="5868"/>
    <cellStyle name="Title 9" xfId="1730"/>
    <cellStyle name="Total 10" xfId="1732"/>
    <cellStyle name="Total 10 2" xfId="6160"/>
    <cellStyle name="Total 10 2 2" xfId="9756"/>
    <cellStyle name="Total 10 3" xfId="6768"/>
    <cellStyle name="Total 10 3 2" xfId="9757"/>
    <cellStyle name="Total 10 4" xfId="9755"/>
    <cellStyle name="Total 11" xfId="1733"/>
    <cellStyle name="Total 11 2" xfId="6161"/>
    <cellStyle name="Total 11 2 2" xfId="9759"/>
    <cellStyle name="Total 11 3" xfId="6769"/>
    <cellStyle name="Total 11 3 2" xfId="9760"/>
    <cellStyle name="Total 11 4" xfId="9758"/>
    <cellStyle name="Total 12" xfId="1734"/>
    <cellStyle name="Total 12 2" xfId="6162"/>
    <cellStyle name="Total 12 2 2" xfId="9762"/>
    <cellStyle name="Total 12 3" xfId="6770"/>
    <cellStyle name="Total 12 3 2" xfId="9763"/>
    <cellStyle name="Total 12 4" xfId="9761"/>
    <cellStyle name="Total 13" xfId="1731"/>
    <cellStyle name="Total 13 2" xfId="5029"/>
    <cellStyle name="Total 13 2 2" xfId="9765"/>
    <cellStyle name="Total 13 3" xfId="5505"/>
    <cellStyle name="Total 13 3 2" xfId="9766"/>
    <cellStyle name="Total 13 4" xfId="5869"/>
    <cellStyle name="Total 13 4 2" xfId="9767"/>
    <cellStyle name="Total 13 5" xfId="6159"/>
    <cellStyle name="Total 13 5 2" xfId="9768"/>
    <cellStyle name="Total 13 6" xfId="6767"/>
    <cellStyle name="Total 13 6 2" xfId="9769"/>
    <cellStyle name="Total 13 7" xfId="9764"/>
    <cellStyle name="Total 14" xfId="4000"/>
    <cellStyle name="Total 14 2" xfId="9770"/>
    <cellStyle name="Total 2" xfId="667"/>
    <cellStyle name="Total 2 10" xfId="6163"/>
    <cellStyle name="Total 2 10 2" xfId="9771"/>
    <cellStyle name="Total 2 11" xfId="6771"/>
    <cellStyle name="Total 2 11 2" xfId="9772"/>
    <cellStyle name="Total 2 2" xfId="1735"/>
    <cellStyle name="Total 2 2 10" xfId="6164"/>
    <cellStyle name="Total 2 2 10 2" xfId="9774"/>
    <cellStyle name="Total 2 2 11" xfId="6772"/>
    <cellStyle name="Total 2 2 11 2" xfId="9775"/>
    <cellStyle name="Total 2 2 12" xfId="9773"/>
    <cellStyle name="Total 2 2 2" xfId="1736"/>
    <cellStyle name="Total 2 2 2 2" xfId="9776"/>
    <cellStyle name="Total 2 2 2 3" xfId="11039"/>
    <cellStyle name="Total 2 2 3" xfId="2853"/>
    <cellStyle name="Total 2 2 3 2" xfId="9777"/>
    <cellStyle name="Total 2 2 4" xfId="3221"/>
    <cellStyle name="Total 2 2 4 2" xfId="9778"/>
    <cellStyle name="Total 2 2 5" xfId="3487"/>
    <cellStyle name="Total 2 2 5 2" xfId="9779"/>
    <cellStyle name="Total 2 2 6" xfId="3661"/>
    <cellStyle name="Total 2 2 6 2" xfId="9780"/>
    <cellStyle name="Total 2 2 7" xfId="5033"/>
    <cellStyle name="Total 2 2 7 2" xfId="9781"/>
    <cellStyle name="Total 2 2 8" xfId="5509"/>
    <cellStyle name="Total 2 2 8 2" xfId="9782"/>
    <cellStyle name="Total 2 2 9" xfId="5871"/>
    <cellStyle name="Total 2 2 9 2" xfId="9783"/>
    <cellStyle name="Total 2 3" xfId="2852"/>
    <cellStyle name="Total 2 3 2" xfId="9784"/>
    <cellStyle name="Total 2 3 3" xfId="10599"/>
    <cellStyle name="Total 2 4" xfId="3220"/>
    <cellStyle name="Total 2 4 2" xfId="9785"/>
    <cellStyle name="Total 2 5" xfId="3486"/>
    <cellStyle name="Total 2 5 2" xfId="9786"/>
    <cellStyle name="Total 2 6" xfId="3660"/>
    <cellStyle name="Total 2 6 2" xfId="9787"/>
    <cellStyle name="Total 2 7" xfId="5032"/>
    <cellStyle name="Total 2 7 2" xfId="9788"/>
    <cellStyle name="Total 2 8" xfId="5508"/>
    <cellStyle name="Total 2 8 2" xfId="9789"/>
    <cellStyle name="Total 2 9" xfId="5870"/>
    <cellStyle name="Total 2 9 2" xfId="9790"/>
    <cellStyle name="Total 3" xfId="668"/>
    <cellStyle name="Total 3 10" xfId="6165"/>
    <cellStyle name="Total 3 10 2" xfId="9791"/>
    <cellStyle name="Total 3 11" xfId="6773"/>
    <cellStyle name="Total 3 11 2" xfId="9792"/>
    <cellStyle name="Total 3 2" xfId="1737"/>
    <cellStyle name="Total 3 2 10" xfId="6166"/>
    <cellStyle name="Total 3 2 10 2" xfId="9794"/>
    <cellStyle name="Total 3 2 11" xfId="6774"/>
    <cellStyle name="Total 3 2 11 2" xfId="9795"/>
    <cellStyle name="Total 3 2 12" xfId="9793"/>
    <cellStyle name="Total 3 2 2" xfId="1738"/>
    <cellStyle name="Total 3 2 2 2" xfId="9796"/>
    <cellStyle name="Total 3 2 2 3" xfId="11040"/>
    <cellStyle name="Total 3 2 3" xfId="2855"/>
    <cellStyle name="Total 3 2 3 2" xfId="9797"/>
    <cellStyle name="Total 3 2 4" xfId="3223"/>
    <cellStyle name="Total 3 2 4 2" xfId="9798"/>
    <cellStyle name="Total 3 2 5" xfId="3489"/>
    <cellStyle name="Total 3 2 5 2" xfId="9799"/>
    <cellStyle name="Total 3 2 6" xfId="3663"/>
    <cellStyle name="Total 3 2 6 2" xfId="9800"/>
    <cellStyle name="Total 3 2 7" xfId="5035"/>
    <cellStyle name="Total 3 2 7 2" xfId="9801"/>
    <cellStyle name="Total 3 2 8" xfId="5511"/>
    <cellStyle name="Total 3 2 8 2" xfId="9802"/>
    <cellStyle name="Total 3 2 9" xfId="5873"/>
    <cellStyle name="Total 3 2 9 2" xfId="9803"/>
    <cellStyle name="Total 3 3" xfId="2854"/>
    <cellStyle name="Total 3 3 2" xfId="9804"/>
    <cellStyle name="Total 3 3 3" xfId="10600"/>
    <cellStyle name="Total 3 4" xfId="3222"/>
    <cellStyle name="Total 3 4 2" xfId="9805"/>
    <cellStyle name="Total 3 5" xfId="3488"/>
    <cellStyle name="Total 3 5 2" xfId="9806"/>
    <cellStyle name="Total 3 6" xfId="3662"/>
    <cellStyle name="Total 3 6 2" xfId="9807"/>
    <cellStyle name="Total 3 7" xfId="5034"/>
    <cellStyle name="Total 3 7 2" xfId="9808"/>
    <cellStyle name="Total 3 8" xfId="5510"/>
    <cellStyle name="Total 3 8 2" xfId="9809"/>
    <cellStyle name="Total 3 9" xfId="5872"/>
    <cellStyle name="Total 3 9 2" xfId="9810"/>
    <cellStyle name="Total 4" xfId="669"/>
    <cellStyle name="Total 4 10" xfId="6167"/>
    <cellStyle name="Total 4 10 2" xfId="9811"/>
    <cellStyle name="Total 4 11" xfId="6775"/>
    <cellStyle name="Total 4 11 2" xfId="9812"/>
    <cellStyle name="Total 4 2" xfId="1739"/>
    <cellStyle name="Total 4 2 2" xfId="9813"/>
    <cellStyle name="Total 4 2 3" xfId="10601"/>
    <cellStyle name="Total 4 3" xfId="2856"/>
    <cellStyle name="Total 4 3 2" xfId="9814"/>
    <cellStyle name="Total 4 4" xfId="3224"/>
    <cellStyle name="Total 4 4 2" xfId="9815"/>
    <cellStyle name="Total 4 5" xfId="3490"/>
    <cellStyle name="Total 4 5 2" xfId="9816"/>
    <cellStyle name="Total 4 6" xfId="3664"/>
    <cellStyle name="Total 4 6 2" xfId="9817"/>
    <cellStyle name="Total 4 7" xfId="5036"/>
    <cellStyle name="Total 4 7 2" xfId="9818"/>
    <cellStyle name="Total 4 8" xfId="5512"/>
    <cellStyle name="Total 4 8 2" xfId="9819"/>
    <cellStyle name="Total 4 9" xfId="5874"/>
    <cellStyle name="Total 4 9 2" xfId="9820"/>
    <cellStyle name="Total 5" xfId="670"/>
    <cellStyle name="Total 5 10" xfId="6168"/>
    <cellStyle name="Total 5 10 2" xfId="9821"/>
    <cellStyle name="Total 5 11" xfId="6776"/>
    <cellStyle name="Total 5 11 2" xfId="9822"/>
    <cellStyle name="Total 5 2" xfId="1740"/>
    <cellStyle name="Total 5 2 2" xfId="9823"/>
    <cellStyle name="Total 5 2 3" xfId="10602"/>
    <cellStyle name="Total 5 3" xfId="2857"/>
    <cellStyle name="Total 5 3 2" xfId="9824"/>
    <cellStyle name="Total 5 4" xfId="3225"/>
    <cellStyle name="Total 5 4 2" xfId="9825"/>
    <cellStyle name="Total 5 5" xfId="3491"/>
    <cellStyle name="Total 5 5 2" xfId="9826"/>
    <cellStyle name="Total 5 6" xfId="3665"/>
    <cellStyle name="Total 5 6 2" xfId="9827"/>
    <cellStyle name="Total 5 7" xfId="5037"/>
    <cellStyle name="Total 5 7 2" xfId="9828"/>
    <cellStyle name="Total 5 8" xfId="5513"/>
    <cellStyle name="Total 5 8 2" xfId="9829"/>
    <cellStyle name="Total 5 9" xfId="5875"/>
    <cellStyle name="Total 5 9 2" xfId="9830"/>
    <cellStyle name="Total 6" xfId="671"/>
    <cellStyle name="Total 6 10" xfId="6169"/>
    <cellStyle name="Total 6 10 2" xfId="9831"/>
    <cellStyle name="Total 6 11" xfId="6777"/>
    <cellStyle name="Total 6 11 2" xfId="9832"/>
    <cellStyle name="Total 6 2" xfId="1741"/>
    <cellStyle name="Total 6 2 2" xfId="9833"/>
    <cellStyle name="Total 6 2 3" xfId="10603"/>
    <cellStyle name="Total 6 3" xfId="2858"/>
    <cellStyle name="Total 6 3 2" xfId="9834"/>
    <cellStyle name="Total 6 4" xfId="3226"/>
    <cellStyle name="Total 6 4 2" xfId="9835"/>
    <cellStyle name="Total 6 5" xfId="3492"/>
    <cellStyle name="Total 6 5 2" xfId="9836"/>
    <cellStyle name="Total 6 6" xfId="3666"/>
    <cellStyle name="Total 6 6 2" xfId="9837"/>
    <cellStyle name="Total 6 7" xfId="5038"/>
    <cellStyle name="Total 6 7 2" xfId="9838"/>
    <cellStyle name="Total 6 8" xfId="5514"/>
    <cellStyle name="Total 6 8 2" xfId="9839"/>
    <cellStyle name="Total 6 9" xfId="5876"/>
    <cellStyle name="Total 6 9 2" xfId="9840"/>
    <cellStyle name="Total 7" xfId="672"/>
    <cellStyle name="Total 7 10" xfId="6170"/>
    <cellStyle name="Total 7 10 2" xfId="9841"/>
    <cellStyle name="Total 7 11" xfId="6778"/>
    <cellStyle name="Total 7 11 2" xfId="9842"/>
    <cellStyle name="Total 7 2" xfId="1742"/>
    <cellStyle name="Total 7 2 2" xfId="9843"/>
    <cellStyle name="Total 7 2 3" xfId="10604"/>
    <cellStyle name="Total 7 3" xfId="2859"/>
    <cellStyle name="Total 7 3 2" xfId="9844"/>
    <cellStyle name="Total 7 4" xfId="3227"/>
    <cellStyle name="Total 7 4 2" xfId="9845"/>
    <cellStyle name="Total 7 5" xfId="3493"/>
    <cellStyle name="Total 7 5 2" xfId="9846"/>
    <cellStyle name="Total 7 6" xfId="3667"/>
    <cellStyle name="Total 7 6 2" xfId="9847"/>
    <cellStyle name="Total 7 7" xfId="5039"/>
    <cellStyle name="Total 7 7 2" xfId="9848"/>
    <cellStyle name="Total 7 8" xfId="5515"/>
    <cellStyle name="Total 7 8 2" xfId="9849"/>
    <cellStyle name="Total 7 9" xfId="5877"/>
    <cellStyle name="Total 7 9 2" xfId="9850"/>
    <cellStyle name="Total 8" xfId="673"/>
    <cellStyle name="Total 8 10" xfId="6171"/>
    <cellStyle name="Total 8 10 2" xfId="9851"/>
    <cellStyle name="Total 8 11" xfId="6779"/>
    <cellStyle name="Total 8 11 2" xfId="9852"/>
    <cellStyle name="Total 8 2" xfId="1743"/>
    <cellStyle name="Total 8 2 2" xfId="9853"/>
    <cellStyle name="Total 8 2 3" xfId="10605"/>
    <cellStyle name="Total 8 3" xfId="2860"/>
    <cellStyle name="Total 8 3 2" xfId="9854"/>
    <cellStyle name="Total 8 4" xfId="3228"/>
    <cellStyle name="Total 8 4 2" xfId="9855"/>
    <cellStyle name="Total 8 5" xfId="3494"/>
    <cellStyle name="Total 8 5 2" xfId="9856"/>
    <cellStyle name="Total 8 6" xfId="3668"/>
    <cellStyle name="Total 8 6 2" xfId="9857"/>
    <cellStyle name="Total 8 7" xfId="5040"/>
    <cellStyle name="Total 8 7 2" xfId="9858"/>
    <cellStyle name="Total 8 8" xfId="5516"/>
    <cellStyle name="Total 8 8 2" xfId="9859"/>
    <cellStyle name="Total 8 9" xfId="5878"/>
    <cellStyle name="Total 8 9 2" xfId="9860"/>
    <cellStyle name="Total 9" xfId="1744"/>
    <cellStyle name="Total 9 2" xfId="6172"/>
    <cellStyle name="Total 9 2 2" xfId="9862"/>
    <cellStyle name="Total 9 3" xfId="6780"/>
    <cellStyle name="Total 9 3 2" xfId="9863"/>
    <cellStyle name="Total 9 4" xfId="9861"/>
    <cellStyle name="Warning Text 2" xfId="674"/>
    <cellStyle name="Warning Text 2 10" xfId="6174"/>
    <cellStyle name="Warning Text 2 11" xfId="6782"/>
    <cellStyle name="Warning Text 2 2" xfId="1746"/>
    <cellStyle name="Warning Text 2 2 2" xfId="11042"/>
    <cellStyle name="Warning Text 2 2 3" xfId="10606"/>
    <cellStyle name="Warning Text 2 3" xfId="2863"/>
    <cellStyle name="Warning Text 2 4" xfId="3231"/>
    <cellStyle name="Warning Text 2 5" xfId="3496"/>
    <cellStyle name="Warning Text 2 6" xfId="3670"/>
    <cellStyle name="Warning Text 2 7" xfId="5043"/>
    <cellStyle name="Warning Text 2 8" xfId="5519"/>
    <cellStyle name="Warning Text 2 9" xfId="5880"/>
    <cellStyle name="Warning Text 3" xfId="675"/>
    <cellStyle name="Warning Text 3 10" xfId="6175"/>
    <cellStyle name="Warning Text 3 11" xfId="6783"/>
    <cellStyle name="Warning Text 3 2" xfId="1747"/>
    <cellStyle name="Warning Text 3 2 2" xfId="11043"/>
    <cellStyle name="Warning Text 3 2 3" xfId="10607"/>
    <cellStyle name="Warning Text 3 3" xfId="2864"/>
    <cellStyle name="Warning Text 3 4" xfId="3232"/>
    <cellStyle name="Warning Text 3 5" xfId="3497"/>
    <cellStyle name="Warning Text 3 6" xfId="3671"/>
    <cellStyle name="Warning Text 3 7" xfId="5044"/>
    <cellStyle name="Warning Text 3 8" xfId="5520"/>
    <cellStyle name="Warning Text 3 9" xfId="5881"/>
    <cellStyle name="Warning Text 4" xfId="676"/>
    <cellStyle name="Warning Text 4 10" xfId="6173"/>
    <cellStyle name="Warning Text 4 11" xfId="6781"/>
    <cellStyle name="Warning Text 4 2" xfId="1745"/>
    <cellStyle name="Warning Text 4 2 2" xfId="11041"/>
    <cellStyle name="Warning Text 4 2 3" xfId="10608"/>
    <cellStyle name="Warning Text 4 3" xfId="2862"/>
    <cellStyle name="Warning Text 4 4" xfId="3230"/>
    <cellStyle name="Warning Text 4 5" xfId="3495"/>
    <cellStyle name="Warning Text 4 6" xfId="3669"/>
    <cellStyle name="Warning Text 4 7" xfId="5042"/>
    <cellStyle name="Warning Text 4 8" xfId="5518"/>
    <cellStyle name="Warning Text 4 9" xfId="5879"/>
    <cellStyle name="Warning Text 5" xfId="677"/>
    <cellStyle name="Warning Text 6" xfId="678"/>
    <cellStyle name="Warning Text 7" xfId="679"/>
    <cellStyle name="Warning Text 8" xfId="680"/>
  </cellStyles>
  <dxfs count="0"/>
  <tableStyles count="0" defaultTableStyle="TableStyleMedium9" defaultPivotStyle="PivotStyleLight16"/>
  <colors>
    <mruColors>
      <color rgb="FFFF0000"/>
      <color rgb="FFFFFF00"/>
      <color rgb="FF000000"/>
      <color rgb="FF0000FF"/>
      <color rgb="FFCCFF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externalLink" Target="externalLinks/externalLink2.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1.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drawing1.xml><?xml version="1.0" encoding="utf-8"?>
<xdr:wsDr xmlns:xdr="http://schemas.openxmlformats.org/drawingml/2006/spreadsheetDrawing" xmlns:a="http://schemas.openxmlformats.org/drawingml/2006/main">
  <xdr:twoCellAnchor>
    <xdr:from>
      <xdr:col>0</xdr:col>
      <xdr:colOff>47625</xdr:colOff>
      <xdr:row>2</xdr:row>
      <xdr:rowOff>171450</xdr:rowOff>
    </xdr:from>
    <xdr:to>
      <xdr:col>7</xdr:col>
      <xdr:colOff>601980</xdr:colOff>
      <xdr:row>57</xdr:row>
      <xdr:rowOff>121920</xdr:rowOff>
    </xdr:to>
    <xdr:sp macro="" textlink="">
      <xdr:nvSpPr>
        <xdr:cNvPr id="2" name="TextBox 1"/>
        <xdr:cNvSpPr txBox="1"/>
      </xdr:nvSpPr>
      <xdr:spPr>
        <a:xfrm>
          <a:off x="47625" y="560070"/>
          <a:ext cx="5674995" cy="104279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Notes to the Accounts</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 Accounting policies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mn-ea"/>
              <a:cs typeface="+mn-cs"/>
            </a:rPr>
            <a:t>The Minister for </a:t>
          </a:r>
          <a:r>
            <a:rPr kumimoji="0" lang="en-GB" sz="1000" b="0" i="0" u="none" strike="noStrike" kern="0" cap="none" spc="0" normalizeH="0" baseline="0" noProof="0">
              <a:ln>
                <a:noFill/>
              </a:ln>
              <a:solidFill>
                <a:srgbClr val="000000"/>
              </a:solidFill>
              <a:effectLst/>
              <a:uLnTx/>
              <a:uFillTx/>
              <a:latin typeface="Arial"/>
              <a:ea typeface="+mn-ea"/>
              <a:cs typeface="+mn-cs"/>
            </a:rPr>
            <a:t>Health and Social Services has directed that the financial statements of Local Health Boards (LHB) in Wales shall meet the accounting requirements of the NHS Wales Manual for Accounts. Consequently, the following financial statements have been prepared in accordance with the 2018-19 Manual for Accounts.  The accounting policies contained in that manual follow the European Union version of the International Financial Reporting Standards to the extent that they are meaningful and appropriate to the NHS, as determined by HM Treasury, which is advised by the Financial Reporting Advisory Board.  Where the LHB Manual for Accounts permits a choice of accounting policy, the accounting policy which is judged to be most appropriate to the particular circumstances of the LHB for the purpose of giving a true and fair view has been selected.  The particular policies adopted by the LHB are described below. They have been applied consistently in dealing with items considered material in relation to the accounts</a:t>
          </a:r>
          <a:r>
            <a:rPr kumimoji="0" lang="en-GB" sz="1000" b="1" i="1"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 Accounting convention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These accounts have been prepared under the historical cost convention modified to account for the revaluation of property, plant and equipment, intangible assets and inventories.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1.2 Acquisitions and discontinued operations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Activities are considered to be ‘acquired’ only if they are taken on from outside the public sector.  Activities are considered to be ‘discontinued’ only if they cease entirely.  They are not considered to be ‘discontinued’ if they transfer from one public sector body to another.</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1.3 Income and funding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main source of funding for the Local Health Boards (LHBs) are allocations (Welsh Government funding) from the Welsh Government within an approved cash limit, which is credited to the General Fund of the Local Health Board.  Welsh Government funding is recognised in the financial period in which the cash is received.</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Non discretionary funding outside the Revenue Resource Limit is allocated to match actual expenditure incurred for the provision of specific pharmaceutical, or ophthalmic services identified by the Welsh  Government.  Non discretionary expenditure is disclosed in the accounts and deducted from operating costs charged against the Revenue Resource Limit.</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00"/>
            </a:solidFill>
            <a:effectLst/>
            <a:uLnTx/>
            <a:uFillTx/>
            <a:latin typeface="Arial"/>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Funding for the acquisition of fixed assets received from the Welsh Government is credited to the General Fund.</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Miscellaneous income is income which relates directly to the operating activities of the LHB and is not funded directly by the Welsh Government.  This includes payment for services uniquely provided by the LHB for the Welsh Government such as funding provided to agencies and non-activity costs incurred by the LHB in its provider role. Income received from LHBs transacting with other LHBs is always treated as miscellaneous income.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Times New Roman"/>
              <a:cs typeface="+mn-cs"/>
            </a:rPr>
            <a:t>From 2018-19, IFRS 15 Revenue from Contracts with Customers is applied, as interpreted and adapted for the public sector, in the Financial Reporting Manual (FReM).  It replaces the previous standards IAS 11 Construction Contracts and IAS 18 Revenue and related IFRIC and SIC interpretations.  Upon transition the accounting policy to retrospectively restate in accordance with IAS 8 has been withdrawn.  All entities applying the FReM shall recognise the difference between previous carrying amount and the carrying amount at the beginning of the annual reporting period that includes the date of initial application in the opening general fund within Taxpayer's equity.</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Times New Roman"/>
              <a:cs typeface="+mn-cs"/>
            </a:rPr>
            <a:t>A review consistent with the portfolio approach was undertaken by the NHS Technical Accounting Group members, which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Times New Roman"/>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342900" marR="0" lvl="0" indent="-342900" defTabSz="914400" eaLnBrk="1" fontAlgn="auto" latinLnBrk="0" hangingPunct="1">
            <a:lnSpc>
              <a:spcPct val="100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a:ea typeface="Times New Roman"/>
              <a:cs typeface="+mn-cs"/>
            </a:rPr>
            <a:t>identified that the only material income that would potentially require adjustment under IFRS 15 was that for patient care provided under Long term Agreements (LTAs) for episodes of care which had started but not concluded as at the end of the financial period;</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342900" marR="0" lvl="0" indent="-342900" defTabSz="914400" eaLnBrk="1" fontAlgn="auto" latinLnBrk="0" hangingPunct="1">
            <a:lnSpc>
              <a:spcPct val="100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a:ea typeface="Times New Roman"/>
              <a:cs typeface="+mn-cs"/>
            </a:rPr>
            <a:t>demonstrated that the potential amendments to NHS Wales NHS Trust and Local Health Board Accounts as a result of the adoption of IFRS 15 are significantly below materiality levels.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endParaRPr lang="en-GB" sz="1000">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xdr:row>
      <xdr:rowOff>28575</xdr:rowOff>
    </xdr:from>
    <xdr:to>
      <xdr:col>9</xdr:col>
      <xdr:colOff>7620</xdr:colOff>
      <xdr:row>56</xdr:row>
      <xdr:rowOff>99060</xdr:rowOff>
    </xdr:to>
    <xdr:sp macro="" textlink="">
      <xdr:nvSpPr>
        <xdr:cNvPr id="2" name="Text Box 1"/>
        <xdr:cNvSpPr txBox="1">
          <a:spLocks noChangeArrowheads="1"/>
        </xdr:cNvSpPr>
      </xdr:nvSpPr>
      <xdr:spPr bwMode="auto">
        <a:xfrm>
          <a:off x="0" y="424815"/>
          <a:ext cx="6492240" cy="9176385"/>
        </a:xfrm>
        <a:prstGeom prst="rect">
          <a:avLst/>
        </a:prstGeom>
        <a:solidFill>
          <a:srgbClr val="FFFFFF"/>
        </a:solidFill>
        <a:ln w="9525">
          <a:noFill/>
          <a:miter lim="800000"/>
          <a:headEnd/>
          <a:tailEnd/>
        </a:ln>
      </xdr:spPr>
      <xdr:txBody>
        <a:bodyPr vertOverflow="clip" wrap="square" lIns="27432" tIns="22860"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Losses and special payments are charged to the relevant functional headings in the SoCNE on an accruals basis, including losses which would have been made good through insurance cover had LHBs not been bearing their own risks (with insurance premiums then being included as normal revenue expenditure). However, the note on losses and special payments is compiled directly from the losses register which is prepared on a cash basis.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LHB accounts for all losses and special payments gross (including assistance from the WRP).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LHB accrues or provides for the best estimate of future payouts for certain liabilities and discloses all other potential payments as contingent liabilities, unless the probability of the liabilities becoming payable is remote.</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All claims for losses and special payments are provided for, where the probability of settlement of an individual claim is over 50%. Where reliable estimates can be made, incidents of clinical negligence against which a claim has not, as yet, been received are provided in the same way. Expected reimbursements from the WRP are included in debtors. For those claims where the probability of settlement is below 50%, the liability is disclosed as a contingent liability.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1.22 Pooled budget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LHB has entered into pooled budgets with Local Authorities. Under the arrangements funds are pooled in accordance with section 33 of the NHS (Wales) Act 2006 for specific activities defined in Note 32.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pool is hosted by one organisation. Payments for services provided are accounted for as miscellaneous income. The LHB accounts for its share of the assets, liabilities, income and expenditure from the activities of the pooled budget, in accordance with the pooled budget arrangement.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1.23 Critical Accounting Judgements and key sources of estimation uncertainty</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In the application of the LHB's accounting policies, management is required to make judgements, estimates and assumptions about the carrying amounts of assets and liabilities that are not readily apparent from other sources.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estimates and associated assumptions are based on historical experience and other factors that are considered to be relevant.  Actual results may differ from those estimates.  The estimates and underlying assumptions are continually reviewed.  Revisions to accounting estimates are recognised in the period in which the estimate is revised if the revision affects only that period, or the period of the revision and future periods if the revision affects both current and future periods.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1.24  Key sources of estimation uncertainty</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following are the key assumptions  concerning the future, and other key sources of estimation uncertainty at the Statement of Financial Position date, that have a significant risk of causing material adjustment to the carrying amounts of assets and liabilities within the next financial year.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00"/>
            </a:solidFill>
            <a:effectLst/>
            <a:uLnTx/>
            <a:uFillTx/>
            <a:latin typeface="Arial"/>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Significant estimations are made in relation to on-going clinical neglience and personal injury claims. Assumptions as to the likely outcome, the potential liabilities and the timings of these litigation claims are provided by independent legal advisors. Any material changes in liabilities associated with these claims would be recoverable through the Welsh Risk Pool.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Significant estimations are also made for continuing care costs resulting from claims post 1 April 2003. An assessment of likely outcomes, potential liabilities and timings of these claims are made on a case by case basis. Material changes associated with these claims would be adjusted in the period in which they are revised.</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Estimates are also made for contracted primary care services. These estimates are based on the latest payment levels. Changes associated with these liabilitities are adjusted in the following reporting period.</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r>
            <a:rPr lang="en-GB" sz="1000" b="1">
              <a:solidFill>
                <a:sysClr val="windowText" lastClr="000000"/>
              </a:solidFill>
              <a:effectLst/>
              <a:latin typeface="Arial" panose="020B0604020202020204" pitchFamily="34" charset="0"/>
              <a:ea typeface="+mn-ea"/>
              <a:cs typeface="Arial" panose="020B0604020202020204" pitchFamily="34" charset="0"/>
            </a:rPr>
            <a:t>Provisions</a:t>
          </a:r>
          <a:endParaRPr lang="en-GB" sz="1000">
            <a:solidFill>
              <a:sysClr val="windowText" lastClr="000000"/>
            </a:solidFill>
            <a:effectLst/>
            <a:latin typeface="Arial" panose="020B0604020202020204" pitchFamily="34" charset="0"/>
            <a:ea typeface="+mn-ea"/>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The Health</a:t>
          </a:r>
          <a:r>
            <a:rPr lang="en-GB" sz="1000" baseline="0">
              <a:solidFill>
                <a:sysClr val="windowText" lastClr="000000"/>
              </a:solidFill>
              <a:effectLst/>
              <a:latin typeface="Arial" panose="020B0604020202020204" pitchFamily="34" charset="0"/>
              <a:ea typeface="+mn-ea"/>
              <a:cs typeface="Arial" panose="020B0604020202020204" pitchFamily="34" charset="0"/>
            </a:rPr>
            <a:t> Board </a:t>
          </a:r>
          <a:r>
            <a:rPr lang="en-GB" sz="1000">
              <a:solidFill>
                <a:sysClr val="windowText" lastClr="000000"/>
              </a:solidFill>
              <a:effectLst/>
              <a:latin typeface="Arial" panose="020B0604020202020204" pitchFamily="34" charset="0"/>
              <a:ea typeface="+mn-ea"/>
              <a:cs typeface="Arial" panose="020B0604020202020204" pitchFamily="34" charset="0"/>
            </a:rPr>
            <a:t>provides for legal or constructive obligations for clinical negligence, personal injury and defence costs that are of uncertain timing or amount at the balance sheet date on the basis of the best estimate of the expenditure required to settle the obligation.</a:t>
          </a:r>
        </a:p>
        <a:p>
          <a:endParaRPr lang="en-GB" sz="1000">
            <a:solidFill>
              <a:sysClr val="windowText" lastClr="000000"/>
            </a:solidFill>
            <a:effectLst/>
            <a:latin typeface="Arial" panose="020B0604020202020204" pitchFamily="34" charset="0"/>
            <a:ea typeface="+mn-ea"/>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Claims are funded via the Welsh Risk Pool Services (WRPS) which receives an annual allocation from Welsh Government to cover the cost of reimbursement requests submitted to the bi-monthly WRPS Committee.  Following settlement to individual claimants by the Health Board or Trust, the full cost is recognised in year and matched to income (less a £25K excess) via a WRPS debtor, until reimbursement has been received from the WRPS Committee.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28575</xdr:rowOff>
    </xdr:from>
    <xdr:to>
      <xdr:col>6</xdr:col>
      <xdr:colOff>1285874</xdr:colOff>
      <xdr:row>53</xdr:row>
      <xdr:rowOff>0</xdr:rowOff>
    </xdr:to>
    <xdr:sp macro="" textlink="">
      <xdr:nvSpPr>
        <xdr:cNvPr id="2" name="Text Box 1"/>
        <xdr:cNvSpPr txBox="1">
          <a:spLocks noChangeArrowheads="1"/>
        </xdr:cNvSpPr>
      </xdr:nvSpPr>
      <xdr:spPr bwMode="auto">
        <a:xfrm>
          <a:off x="0" y="428625"/>
          <a:ext cx="5743574" cy="8305800"/>
        </a:xfrm>
        <a:prstGeom prst="rect">
          <a:avLst/>
        </a:prstGeom>
        <a:solidFill>
          <a:srgbClr val="FFFFFF"/>
        </a:solidFill>
        <a:ln w="9525">
          <a:noFill/>
          <a:miter lim="800000"/>
          <a:headEnd/>
          <a:tailEnd/>
        </a:ln>
      </xdr:spPr>
      <xdr:txBody>
        <a:bodyPr vertOverflow="clip" wrap="square" lIns="27432" tIns="22860" rIns="0" bIns="0" anchor="t" upright="1"/>
        <a:lstStyle/>
        <a:p>
          <a:pPr>
            <a:lnSpc>
              <a:spcPct val="115000"/>
            </a:lnSpc>
            <a:spcAft>
              <a:spcPts val="1000"/>
            </a:spcAft>
          </a:pPr>
          <a:r>
            <a:rPr lang="en-GB" sz="1000" b="1">
              <a:solidFill>
                <a:sysClr val="windowText" lastClr="000000"/>
              </a:solidFill>
              <a:effectLst/>
              <a:latin typeface="Arial" panose="020B0604020202020204" pitchFamily="34" charset="0"/>
              <a:ea typeface="Calibri"/>
              <a:cs typeface="Arial" panose="020B0604020202020204" pitchFamily="34" charset="0"/>
            </a:rPr>
            <a:t>Probable &amp; Certain Cases – Accounting Treatment</a:t>
          </a:r>
          <a:endParaRPr lang="en-GB" sz="1100" b="0" i="0" u="none" strike="noStrike">
            <a:solidFill>
              <a:sysClr val="windowText" lastClr="000000"/>
            </a:solidFill>
            <a:effectLst/>
            <a:latin typeface="+mn-lt"/>
            <a:ea typeface="+mn-ea"/>
            <a:cs typeface="+mn-cs"/>
          </a:endParaRPr>
        </a:p>
        <a:p>
          <a:pPr>
            <a:lnSpc>
              <a:spcPct val="100000"/>
            </a:lnSpc>
            <a:spcAft>
              <a:spcPts val="1000"/>
            </a:spcAft>
          </a:pPr>
          <a:r>
            <a:rPr lang="en-GB" sz="1000">
              <a:solidFill>
                <a:sysClr val="windowText" lastClr="000000"/>
              </a:solidFill>
              <a:effectLst/>
              <a:latin typeface="Arial" panose="020B0604020202020204" pitchFamily="34" charset="0"/>
              <a:ea typeface="Calibri"/>
              <a:cs typeface="Arial" panose="020B0604020202020204" pitchFamily="34" charset="0"/>
            </a:rPr>
            <a:t>A provision for these cases is calculated in accordance with IAS 37. Cases are assessed and divided into four categories according to their probability of settlement;</a:t>
          </a:r>
          <a:r>
            <a:rPr lang="en-GB" sz="1000" b="1">
              <a:solidFill>
                <a:sysClr val="windowText" lastClr="000000"/>
              </a:solidFill>
              <a:effectLst/>
              <a:latin typeface="Arial" panose="020B0604020202020204" pitchFamily="34" charset="0"/>
              <a:ea typeface="Calibri"/>
              <a:cs typeface="Arial" panose="020B0604020202020204" pitchFamily="34" charset="0"/>
            </a:rPr>
            <a:t>	</a:t>
          </a:r>
          <a:endParaRPr lang="en-GB" sz="1000">
            <a:solidFill>
              <a:sysClr val="windowText" lastClr="000000"/>
            </a:solidFill>
            <a:effectLst/>
            <a:latin typeface="Arial" panose="020B0604020202020204" pitchFamily="34" charset="0"/>
            <a:ea typeface="Calibri"/>
            <a:cs typeface="Arial" panose="020B0604020202020204" pitchFamily="34" charset="0"/>
          </a:endParaRPr>
        </a:p>
        <a:p>
          <a:pPr>
            <a:lnSpc>
              <a:spcPct val="115000"/>
            </a:lnSpc>
            <a:spcAft>
              <a:spcPts val="500"/>
            </a:spcAft>
          </a:pPr>
          <a:r>
            <a:rPr lang="en-GB" sz="1000">
              <a:solidFill>
                <a:sysClr val="windowText" lastClr="000000"/>
              </a:solidFill>
              <a:effectLst/>
              <a:latin typeface="Arial" panose="020B0604020202020204" pitchFamily="34" charset="0"/>
              <a:ea typeface="Calibri"/>
              <a:cs typeface="Arial" panose="020B0604020202020204" pitchFamily="34" charset="0"/>
            </a:rPr>
            <a:t>		</a:t>
          </a:r>
        </a:p>
        <a:p>
          <a:pPr marL="0" marR="0" indent="0" defTabSz="914400" eaLnBrk="1" fontAlgn="auto" latinLnBrk="0" hangingPunct="1">
            <a:lnSpc>
              <a:spcPct val="115000"/>
            </a:lnSpc>
            <a:spcBef>
              <a:spcPts val="0"/>
            </a:spcBef>
            <a:spcAft>
              <a:spcPts val="0"/>
            </a:spcAft>
            <a:buClrTx/>
            <a:buSzTx/>
            <a:buFontTx/>
            <a:buNone/>
            <a:tabLst/>
            <a:defRPr/>
          </a:pPr>
          <a:r>
            <a:rPr lang="en-GB" sz="1100" b="1">
              <a:solidFill>
                <a:sysClr val="windowText" lastClr="000000"/>
              </a:solidFill>
              <a:effectLst/>
              <a:latin typeface="+mn-lt"/>
              <a:ea typeface="+mn-ea"/>
              <a:cs typeface="+mn-cs"/>
            </a:rPr>
            <a:t>Remote	</a:t>
          </a:r>
          <a:r>
            <a:rPr lang="en-GB" sz="1000">
              <a:solidFill>
                <a:sysClr val="windowText" lastClr="000000"/>
              </a:solidFill>
              <a:effectLst/>
              <a:latin typeface="Arial" panose="020B0604020202020204" pitchFamily="34" charset="0"/>
              <a:ea typeface="Calibri"/>
              <a:cs typeface="Arial" panose="020B0604020202020204" pitchFamily="34" charset="0"/>
            </a:rPr>
            <a:t>Probability of Settlement  	</a:t>
          </a:r>
          <a:r>
            <a:rPr lang="en-GB" sz="1000">
              <a:solidFill>
                <a:sysClr val="windowText" lastClr="000000"/>
              </a:solidFill>
              <a:effectLst/>
              <a:latin typeface="Arial" panose="020B0604020202020204" pitchFamily="34" charset="0"/>
              <a:ea typeface="+mn-ea"/>
              <a:cs typeface="Arial" panose="020B0604020202020204" pitchFamily="34" charset="0"/>
            </a:rPr>
            <a:t>0 – 5%</a:t>
          </a:r>
        </a:p>
        <a:p>
          <a:pPr marL="0" marR="0" indent="0" defTabSz="914400" eaLnBrk="1" fontAlgn="auto" latinLnBrk="0" hangingPunct="1">
            <a:lnSpc>
              <a:spcPct val="115000"/>
            </a:lnSpc>
            <a:spcBef>
              <a:spcPts val="0"/>
            </a:spcBef>
            <a:spcAft>
              <a:spcPts val="0"/>
            </a:spcAft>
            <a:buClrTx/>
            <a:buSzTx/>
            <a:buFontTx/>
            <a:buNone/>
            <a:tabLst/>
            <a:defRPr/>
          </a:pPr>
          <a:r>
            <a:rPr lang="en-GB" sz="1000" b="0">
              <a:solidFill>
                <a:sysClr val="windowText" lastClr="000000"/>
              </a:solidFill>
              <a:effectLst/>
              <a:latin typeface="Arial" panose="020B0604020202020204" pitchFamily="34" charset="0"/>
              <a:ea typeface="+mn-ea"/>
              <a:cs typeface="Arial" panose="020B0604020202020204" pitchFamily="34" charset="0"/>
            </a:rPr>
            <a:t>	Accounting Treatment	</a:t>
          </a:r>
          <a:r>
            <a:rPr lang="en-GB" sz="1000">
              <a:solidFill>
                <a:sysClr val="windowText" lastClr="000000"/>
              </a:solidFill>
              <a:effectLst/>
              <a:latin typeface="Arial" panose="020B0604020202020204" pitchFamily="34" charset="0"/>
              <a:ea typeface="+mn-ea"/>
              <a:cs typeface="Arial" panose="020B0604020202020204" pitchFamily="34" charset="0"/>
            </a:rPr>
            <a:t>Contingent Liability.</a:t>
          </a:r>
          <a:endParaRPr lang="en-GB" sz="1000">
            <a:solidFill>
              <a:sysClr val="windowText" lastClr="000000"/>
            </a:solidFill>
            <a:effectLst/>
            <a:latin typeface="Arial" panose="020B0604020202020204" pitchFamily="34" charset="0"/>
            <a:cs typeface="Arial" panose="020B0604020202020204" pitchFamily="34" charset="0"/>
          </a:endParaRPr>
        </a:p>
        <a:p>
          <a:pPr>
            <a:lnSpc>
              <a:spcPct val="115000"/>
            </a:lnSpc>
            <a:spcAft>
              <a:spcPts val="1000"/>
            </a:spcAft>
          </a:pPr>
          <a:endParaRPr lang="en-GB" sz="1000" b="0">
            <a:solidFill>
              <a:sysClr val="windowText" lastClr="000000"/>
            </a:solidFill>
            <a:effectLst/>
            <a:latin typeface="Arial" panose="020B0604020202020204" pitchFamily="34" charset="0"/>
            <a:ea typeface="+mn-ea"/>
            <a:cs typeface="Arial" panose="020B0604020202020204" pitchFamily="34" charset="0"/>
          </a:endParaRPr>
        </a:p>
        <a:p>
          <a:pPr>
            <a:lnSpc>
              <a:spcPct val="115000"/>
            </a:lnSpc>
            <a:spcAft>
              <a:spcPts val="0"/>
            </a:spcAft>
          </a:pPr>
          <a:r>
            <a:rPr lang="en-GB" sz="1000" b="1">
              <a:solidFill>
                <a:sysClr val="windowText" lastClr="000000"/>
              </a:solidFill>
              <a:effectLst/>
              <a:latin typeface="Arial" panose="020B0604020202020204" pitchFamily="34" charset="0"/>
              <a:ea typeface="Calibri"/>
              <a:cs typeface="Arial" panose="020B0604020202020204" pitchFamily="34" charset="0"/>
            </a:rPr>
            <a:t>Possible	</a:t>
          </a:r>
          <a:r>
            <a:rPr lang="en-GB" sz="1000">
              <a:solidFill>
                <a:sysClr val="windowText" lastClr="000000"/>
              </a:solidFill>
              <a:effectLst/>
              <a:latin typeface="Arial" panose="020B0604020202020204" pitchFamily="34" charset="0"/>
              <a:ea typeface="+mn-ea"/>
              <a:cs typeface="Arial" panose="020B0604020202020204" pitchFamily="34" charset="0"/>
            </a:rPr>
            <a:t>Probability of Settlement  	6% - 49%</a:t>
          </a:r>
        </a:p>
        <a:p>
          <a:pPr>
            <a:lnSpc>
              <a:spcPct val="115000"/>
            </a:lnSpc>
            <a:spcAft>
              <a:spcPts val="0"/>
            </a:spcAft>
          </a:pPr>
          <a:r>
            <a:rPr lang="en-GB" sz="1000" b="0">
              <a:solidFill>
                <a:sysClr val="windowText" lastClr="000000"/>
              </a:solidFill>
              <a:effectLst/>
              <a:latin typeface="Arial" panose="020B0604020202020204" pitchFamily="34" charset="0"/>
              <a:ea typeface="+mn-ea"/>
              <a:cs typeface="Arial" panose="020B0604020202020204" pitchFamily="34" charset="0"/>
            </a:rPr>
            <a:t>	Accounting Treatment	</a:t>
          </a:r>
          <a:r>
            <a:rPr lang="en-GB" sz="1000">
              <a:solidFill>
                <a:sysClr val="windowText" lastClr="000000"/>
              </a:solidFill>
              <a:effectLst/>
              <a:latin typeface="Arial" panose="020B0604020202020204" pitchFamily="34" charset="0"/>
              <a:ea typeface="+mn-ea"/>
              <a:cs typeface="Arial" panose="020B0604020202020204" pitchFamily="34" charset="0"/>
            </a:rPr>
            <a:t>Defence Fee  - Provision* </a:t>
          </a:r>
          <a:endParaRPr lang="en-GB" sz="1000" b="1">
            <a:solidFill>
              <a:sysClr val="windowText" lastClr="000000"/>
            </a:solidFill>
            <a:effectLst/>
            <a:latin typeface="Arial" panose="020B0604020202020204" pitchFamily="34" charset="0"/>
            <a:ea typeface="+mn-ea"/>
            <a:cs typeface="Arial" panose="020B0604020202020204" pitchFamily="34" charset="0"/>
          </a:endParaRPr>
        </a:p>
        <a:p>
          <a:pPr>
            <a:lnSpc>
              <a:spcPct val="115000"/>
            </a:lnSpc>
            <a:spcAft>
              <a:spcPts val="0"/>
            </a:spcAft>
          </a:pPr>
          <a:r>
            <a:rPr lang="en-GB" sz="1000" b="1">
              <a:solidFill>
                <a:sysClr val="windowText" lastClr="000000"/>
              </a:solidFill>
              <a:effectLst/>
              <a:latin typeface="Arial" panose="020B0604020202020204" pitchFamily="34" charset="0"/>
              <a:ea typeface="+mn-ea"/>
              <a:cs typeface="Arial" panose="020B0604020202020204" pitchFamily="34" charset="0"/>
            </a:rPr>
            <a:t>			</a:t>
          </a:r>
          <a:r>
            <a:rPr lang="en-GB" sz="1000">
              <a:solidFill>
                <a:sysClr val="windowText" lastClr="000000"/>
              </a:solidFill>
              <a:effectLst/>
              <a:latin typeface="Arial" panose="020B0604020202020204" pitchFamily="34" charset="0"/>
              <a:ea typeface="Calibri"/>
              <a:cs typeface="Arial" panose="020B0604020202020204" pitchFamily="34" charset="0"/>
            </a:rPr>
            <a:t>Contingent Liability for all other estimated 				expenditure.</a:t>
          </a:r>
        </a:p>
        <a:p>
          <a:pPr>
            <a:lnSpc>
              <a:spcPct val="115000"/>
            </a:lnSpc>
            <a:spcAft>
              <a:spcPts val="1000"/>
            </a:spcAft>
          </a:pPr>
          <a:endParaRPr lang="en-GB" sz="1000" b="1">
            <a:solidFill>
              <a:sysClr val="windowText" lastClr="000000"/>
            </a:solidFill>
            <a:effectLst/>
            <a:latin typeface="Arial"/>
            <a:ea typeface="Calibri"/>
            <a:cs typeface="Arial"/>
          </a:endParaRPr>
        </a:p>
        <a:p>
          <a:pPr>
            <a:lnSpc>
              <a:spcPct val="115000"/>
            </a:lnSpc>
            <a:spcAft>
              <a:spcPts val="0"/>
            </a:spcAft>
          </a:pPr>
          <a:r>
            <a:rPr lang="en-GB" sz="1000" b="1">
              <a:solidFill>
                <a:sysClr val="windowText" lastClr="000000"/>
              </a:solidFill>
              <a:effectLst/>
              <a:latin typeface="Arial"/>
              <a:ea typeface="Calibri"/>
              <a:cs typeface="Arial"/>
            </a:rPr>
            <a:t>Probable	</a:t>
          </a:r>
          <a:r>
            <a:rPr lang="en-GB" sz="1100">
              <a:solidFill>
                <a:sysClr val="windowText" lastClr="000000"/>
              </a:solidFill>
              <a:effectLst/>
              <a:latin typeface="+mn-lt"/>
              <a:ea typeface="+mn-ea"/>
              <a:cs typeface="+mn-cs"/>
            </a:rPr>
            <a:t>Probability of Settlement  	50% - 94%</a:t>
          </a:r>
          <a:endParaRPr lang="en-GB" sz="800">
            <a:solidFill>
              <a:sysClr val="windowText" lastClr="000000"/>
            </a:solidFill>
            <a:effectLst/>
            <a:latin typeface="+mn-lt"/>
            <a:ea typeface="+mn-ea"/>
            <a:cs typeface="+mn-cs"/>
          </a:endParaRPr>
        </a:p>
        <a:p>
          <a:pPr>
            <a:lnSpc>
              <a:spcPct val="115000"/>
            </a:lnSpc>
            <a:spcAft>
              <a:spcPts val="1000"/>
            </a:spcAft>
          </a:pPr>
          <a:r>
            <a:rPr lang="en-GB" sz="1100" b="0">
              <a:solidFill>
                <a:sysClr val="windowText" lastClr="000000"/>
              </a:solidFill>
              <a:effectLst/>
              <a:latin typeface="+mn-lt"/>
              <a:ea typeface="+mn-ea"/>
              <a:cs typeface="+mn-cs"/>
            </a:rPr>
            <a:t>	Accounting Treatment	</a:t>
          </a:r>
          <a:r>
            <a:rPr lang="en-GB" sz="1100">
              <a:solidFill>
                <a:sysClr val="windowText" lastClr="000000"/>
              </a:solidFill>
              <a:effectLst/>
              <a:latin typeface="+mn-lt"/>
              <a:ea typeface="+mn-ea"/>
              <a:cs typeface="+mn-cs"/>
            </a:rPr>
            <a:t>Full Provision</a:t>
          </a:r>
          <a:endParaRPr lang="en-GB" sz="800">
            <a:solidFill>
              <a:sysClr val="windowText" lastClr="000000"/>
            </a:solidFill>
            <a:effectLst/>
          </a:endParaRPr>
        </a:p>
        <a:p>
          <a:endParaRPr lang="en-GB" sz="800" b="1">
            <a:solidFill>
              <a:sysClr val="windowText" lastClr="000000"/>
            </a:solidFill>
            <a:effectLst/>
            <a:latin typeface="Arial"/>
            <a:ea typeface="Calibri"/>
            <a:cs typeface="Times New Roman"/>
          </a:endParaRPr>
        </a:p>
        <a:p>
          <a:endParaRPr lang="en-GB" sz="800" b="1">
            <a:solidFill>
              <a:sysClr val="windowText" lastClr="000000"/>
            </a:solidFill>
            <a:effectLst/>
            <a:latin typeface="Arial"/>
            <a:ea typeface="Calibri"/>
            <a:cs typeface="Times New Roman"/>
          </a:endParaRPr>
        </a:p>
        <a:p>
          <a:pPr>
            <a:lnSpc>
              <a:spcPct val="115000"/>
            </a:lnSpc>
            <a:spcAft>
              <a:spcPts val="0"/>
            </a:spcAft>
          </a:pPr>
          <a:r>
            <a:rPr lang="en-GB" sz="1000" b="1">
              <a:solidFill>
                <a:sysClr val="windowText" lastClr="000000"/>
              </a:solidFill>
              <a:effectLst/>
              <a:latin typeface="Arial"/>
              <a:ea typeface="Calibri"/>
              <a:cs typeface="Arial"/>
            </a:rPr>
            <a:t>Certain	</a:t>
          </a:r>
          <a:r>
            <a:rPr lang="en-GB" sz="1000">
              <a:solidFill>
                <a:sysClr val="windowText" lastClr="000000"/>
              </a:solidFill>
              <a:effectLst/>
              <a:latin typeface="Arial" panose="020B0604020202020204" pitchFamily="34" charset="0"/>
              <a:ea typeface="+mn-ea"/>
              <a:cs typeface="Arial" panose="020B0604020202020204" pitchFamily="34" charset="0"/>
            </a:rPr>
            <a:t>Probability of Settlement  	95% - 100%</a:t>
          </a:r>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b="0">
              <a:solidFill>
                <a:sysClr val="windowText" lastClr="000000"/>
              </a:solidFill>
              <a:effectLst/>
              <a:latin typeface="Arial" panose="020B0604020202020204" pitchFamily="34" charset="0"/>
              <a:ea typeface="+mn-ea"/>
              <a:cs typeface="Arial" panose="020B0604020202020204" pitchFamily="34" charset="0"/>
            </a:rPr>
            <a:t>	Accounting Treatment	</a:t>
          </a:r>
          <a:r>
            <a:rPr lang="en-GB" sz="1000">
              <a:solidFill>
                <a:sysClr val="windowText" lastClr="000000"/>
              </a:solidFill>
              <a:effectLst/>
              <a:latin typeface="Arial" panose="020B0604020202020204" pitchFamily="34" charset="0"/>
              <a:ea typeface="+mn-ea"/>
              <a:cs typeface="Arial" panose="020B0604020202020204" pitchFamily="34" charset="0"/>
            </a:rPr>
            <a:t>Full Provision</a:t>
          </a:r>
          <a:endParaRPr lang="en-GB" sz="1000">
            <a:solidFill>
              <a:sysClr val="windowText" lastClr="000000"/>
            </a:solidFill>
            <a:effectLst/>
            <a:latin typeface="Arial" panose="020B0604020202020204" pitchFamily="34" charset="0"/>
            <a:cs typeface="Arial" panose="020B0604020202020204" pitchFamily="34" charset="0"/>
          </a:endParaRPr>
        </a:p>
        <a:p>
          <a:pPr>
            <a:lnSpc>
              <a:spcPct val="115000"/>
            </a:lnSpc>
            <a:spcAft>
              <a:spcPts val="1000"/>
            </a:spcAft>
          </a:pPr>
          <a:endParaRPr lang="en-GB" sz="800" b="0">
            <a:solidFill>
              <a:sysClr val="windowText" lastClr="000000"/>
            </a:solidFill>
            <a:effectLst/>
            <a:latin typeface="Arial"/>
            <a:ea typeface="Calibri"/>
            <a:cs typeface="Times New Roman"/>
          </a:endParaRPr>
        </a:p>
        <a:p>
          <a:r>
            <a:rPr lang="en-GB" sz="1100" b="0" i="1">
              <a:effectLst/>
              <a:latin typeface="+mn-lt"/>
              <a:ea typeface="+mn-ea"/>
              <a:cs typeface="+mn-cs"/>
            </a:rPr>
            <a:t>* Personal injury cases - Defence fee costs are provided for at 100%.  </a:t>
          </a:r>
        </a:p>
        <a:p>
          <a:endParaRPr lang="en-GB" sz="800" b="0">
            <a:effectLst/>
          </a:endParaRPr>
        </a:p>
        <a:p>
          <a:r>
            <a:rPr lang="en-GB" sz="1100" b="0" i="1">
              <a:effectLst/>
              <a:latin typeface="+mn-lt"/>
              <a:ea typeface="+mn-ea"/>
              <a:cs typeface="+mn-cs"/>
            </a:rPr>
            <a:t>Clinical negligence cases</a:t>
          </a:r>
          <a:r>
            <a:rPr lang="en-GB" sz="1100" b="0" i="1" baseline="0">
              <a:effectLst/>
              <a:latin typeface="+mn-lt"/>
              <a:ea typeface="+mn-ea"/>
              <a:cs typeface="+mn-cs"/>
            </a:rPr>
            <a:t> - I</a:t>
          </a:r>
          <a:r>
            <a:rPr lang="en-GB" sz="1100" b="0" i="1">
              <a:effectLst/>
              <a:latin typeface="+mn-lt"/>
              <a:ea typeface="+mn-ea"/>
              <a:cs typeface="+mn-cs"/>
            </a:rPr>
            <a:t>n accordance with paragraph 1.335 of the Manual for Accounts, defence fee provision calculation is based on analysis of historical information covering a three year period.  Accordingly,</a:t>
          </a:r>
          <a:r>
            <a:rPr lang="en-GB" sz="1100" b="0" i="1" baseline="0">
              <a:effectLst/>
              <a:latin typeface="+mn-lt"/>
              <a:ea typeface="+mn-ea"/>
              <a:cs typeface="+mn-cs"/>
            </a:rPr>
            <a:t> 26.21% of the defence fee costs are accounted for as provision and the remaining 73.79% is accounted for in Contingent Liabilities.</a:t>
          </a:r>
          <a:endParaRPr lang="en-GB" sz="800" b="0">
            <a:effectLst/>
          </a:endParaRPr>
        </a:p>
        <a:p>
          <a:pPr>
            <a:lnSpc>
              <a:spcPct val="100000"/>
            </a:lnSpc>
            <a:spcAft>
              <a:spcPts val="0"/>
            </a:spcAft>
          </a:pPr>
          <a:endParaRPr lang="en-GB" sz="1000">
            <a:solidFill>
              <a:sysClr val="windowText" lastClr="000000"/>
            </a:solidFill>
            <a:effectLst/>
            <a:latin typeface="Arial" panose="020B0604020202020204" pitchFamily="34" charset="0"/>
            <a:ea typeface="Calibri"/>
            <a:cs typeface="Arial" panose="020B0604020202020204" pitchFamily="34" charset="0"/>
          </a:endParaRPr>
        </a:p>
        <a:p>
          <a:pPr>
            <a:lnSpc>
              <a:spcPct val="100000"/>
            </a:lnSpc>
            <a:spcAft>
              <a:spcPts val="0"/>
            </a:spcAft>
          </a:pPr>
          <a:endParaRPr lang="en-GB" sz="1000">
            <a:solidFill>
              <a:sysClr val="windowText" lastClr="000000"/>
            </a:solidFill>
            <a:effectLst/>
            <a:latin typeface="Arial" panose="020B0604020202020204" pitchFamily="34" charset="0"/>
            <a:ea typeface="Calibri"/>
            <a:cs typeface="Arial" panose="020B0604020202020204" pitchFamily="34" charset="0"/>
          </a:endParaRPr>
        </a:p>
        <a:p>
          <a:pPr>
            <a:lnSpc>
              <a:spcPct val="100000"/>
            </a:lnSpc>
            <a:spcAft>
              <a:spcPts val="0"/>
            </a:spcAft>
          </a:pPr>
          <a:r>
            <a:rPr lang="en-GB" sz="1000">
              <a:solidFill>
                <a:sysClr val="windowText" lastClr="000000"/>
              </a:solidFill>
              <a:effectLst/>
              <a:latin typeface="Arial" panose="020B0604020202020204" pitchFamily="34" charset="0"/>
              <a:ea typeface="Calibri"/>
              <a:cs typeface="Arial" panose="020B0604020202020204" pitchFamily="34" charset="0"/>
            </a:rPr>
            <a:t>The provision for probable and certain cases is based on case estimates of individual reported claims received by Legal &amp; Risk Services within NHS Wales Shared Services Partnership. </a:t>
          </a:r>
        </a:p>
        <a:p>
          <a:pPr>
            <a:lnSpc>
              <a:spcPct val="100000"/>
            </a:lnSpc>
            <a:spcAft>
              <a:spcPts val="0"/>
            </a:spcAft>
          </a:pPr>
          <a:endParaRPr lang="en-GB" sz="1000">
            <a:solidFill>
              <a:sysClr val="windowText" lastClr="000000"/>
            </a:solidFill>
            <a:effectLst/>
            <a:latin typeface="Arial" panose="020B0604020202020204" pitchFamily="34" charset="0"/>
            <a:ea typeface="Calibri"/>
            <a:cs typeface="Arial" panose="020B0604020202020204" pitchFamily="34" charset="0"/>
          </a:endParaRPr>
        </a:p>
        <a:p>
          <a:pPr>
            <a:lnSpc>
              <a:spcPct val="100000"/>
            </a:lnSpc>
            <a:spcAft>
              <a:spcPts val="0"/>
            </a:spcAft>
          </a:pPr>
          <a:r>
            <a:rPr lang="en-GB" sz="1000">
              <a:solidFill>
                <a:sysClr val="windowText" lastClr="000000"/>
              </a:solidFill>
              <a:effectLst/>
              <a:latin typeface="Arial" panose="020B0604020202020204" pitchFamily="34" charset="0"/>
              <a:ea typeface="Calibri"/>
              <a:cs typeface="Arial" panose="020B0604020202020204" pitchFamily="34" charset="0"/>
            </a:rPr>
            <a:t>The solicitor will estimate the case value including defence fees, using professional judgement and from obtaining counsel advice. Valuations are then discounted for the future loss elements using individual life expectancies and the Government Actuary’s Department actuarial tables (Ogden tables) and Personal Injury Discount Rate of -0.75%.  </a:t>
          </a:r>
        </a:p>
        <a:p>
          <a:pPr>
            <a:lnSpc>
              <a:spcPct val="115000"/>
            </a:lnSpc>
            <a:spcAft>
              <a:spcPts val="0"/>
            </a:spcAft>
          </a:pPr>
          <a:endParaRPr lang="en-GB" sz="1000">
            <a:solidFill>
              <a:sysClr val="windowText" lastClr="000000"/>
            </a:solidFill>
            <a:effectLst/>
            <a:latin typeface="Arial" panose="020B0604020202020204" pitchFamily="34" charset="0"/>
            <a:ea typeface="Calibri"/>
            <a:cs typeface="Arial" panose="020B0604020202020204" pitchFamily="34" charset="0"/>
          </a:endParaRPr>
        </a:p>
        <a:p>
          <a:pPr>
            <a:lnSpc>
              <a:spcPct val="100000"/>
            </a:lnSpc>
            <a:spcAft>
              <a:spcPts val="0"/>
            </a:spcAft>
          </a:pPr>
          <a:r>
            <a:rPr lang="en-GB" sz="1000">
              <a:solidFill>
                <a:sysClr val="windowText" lastClr="000000"/>
              </a:solidFill>
              <a:effectLst/>
              <a:latin typeface="Arial" panose="020B0604020202020204" pitchFamily="34" charset="0"/>
              <a:ea typeface="Calibri"/>
              <a:cs typeface="Arial" panose="020B0604020202020204" pitchFamily="34" charset="0"/>
            </a:rPr>
            <a:t>Future liabilities for certain &amp; probable cases with a probability of 95%-100% and 50%- 94% respectively are held as a provision on the balance sheet. Cases typically take a number of years to settle, particularly for high value cases where a period of development is necessary to establish the full extent of the injury caused. </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1.25 Private Finance Initiative (PFI) transactions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HM Treasury has determined that government bodies shall account for infrastructure PFI schemes where the government body controls the use of the infrastructure and the residual interest in the infrastructure at the end of the arrangement as service concession arrangements, following the principles of the requirements of IFRIC 12. The LHB therefore recognises the PFI asset as an item of property, plant and equipment together with a liability to pay for it. The services received under the contract are recorded as operating expenses.</a:t>
          </a:r>
          <a:endParaRPr lang="en-GB" sz="1000" b="0" i="0" u="none" strike="noStrike" baseline="0">
            <a:solidFill>
              <a:srgbClr val="000000"/>
            </a:solidFill>
            <a:latin typeface="Arial"/>
            <a:cs typeface="Aria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47625</xdr:colOff>
      <xdr:row>2</xdr:row>
      <xdr:rowOff>9525</xdr:rowOff>
    </xdr:from>
    <xdr:to>
      <xdr:col>7</xdr:col>
      <xdr:colOff>581025</xdr:colOff>
      <xdr:row>50</xdr:row>
      <xdr:rowOff>95250</xdr:rowOff>
    </xdr:to>
    <xdr:sp macro="" textlink="">
      <xdr:nvSpPr>
        <xdr:cNvPr id="2" name="Text Box 1"/>
        <xdr:cNvSpPr txBox="1">
          <a:spLocks noChangeArrowheads="1"/>
        </xdr:cNvSpPr>
      </xdr:nvSpPr>
      <xdr:spPr bwMode="auto">
        <a:xfrm>
          <a:off x="47625" y="409575"/>
          <a:ext cx="5734050" cy="7934325"/>
        </a:xfrm>
        <a:prstGeom prst="rect">
          <a:avLst/>
        </a:prstGeom>
        <a:solidFill>
          <a:srgbClr val="FFFFFF"/>
        </a:solidFill>
        <a:ln w="9525">
          <a:noFill/>
          <a:miter lim="800000"/>
          <a:headEnd/>
          <a:tailEnd/>
        </a:ln>
      </xdr:spPr>
      <xdr:txBody>
        <a:bodyPr vertOverflow="clip" wrap="square" lIns="27432" tIns="22860"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annual unitary payment is separated into the following component parts, using appropriate estimation techniques where necessary:</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      Payment for the fair value of services received;</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b)      Payment for the PFI asset, including finance costs; and</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c)      Payment for the replacement of components of the asset during the contract ‘lifecycle replacement’.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Services received</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fair value of services received in the year is recorded under the relevant expenditure headings within ‘operating expenses’.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PFI asset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PFI assets are recognised as property, plant and equipment, when they come into use. The assets are measured initially at fair value in accordance with the principles of IAS 17. Subsequently, the assets are measured at fair value, which is kept up to date in accordance with the LHBs approach for each relevant class of asset in accordance with the principles of IAS 16.</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PFI liability</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 PFI liability is recognised at the same time as the PFI assets are recognised. It is measured initially at the same amount as the fair value of the PFI assets and is subsequently measured as a finance lease liability in accordance with IAS 17.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An annual finance cost is calculated by applying the implicit interest rate in the lease to the opening lease liability for the period, and is charged to ‘Finance Costs’ within the Statement of Comprehensive Net Expenditure.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element of the annual unitary payment that is allocated as a finance lease rental is applied to meet the annual finance cost and to repay the lease liability over the contract term.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An element of the annual unitary payment increase due to cumulative indexation is allocated to the finance lease. In accordance with IAS 17, this amount is not included in the minimum lease payments, but is instead treated as contingent rent and is expensed as incurred. In substance, this amount is a finance cost in respect of the liability and the expense is presented as a contingent finance cost in the Statement of Comprehensive Net Expenditure.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base"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Lifecycle replacement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Components of the asset replaced by the operator during the contract (‘lifecycle replacement’) are capitalised where they meet the LHBs criteria for capital expenditure. They are capitalised at the time they are provided by the operator and are measured initially at their fair value.</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element of the annual unitary payment allocated to lifecycle replacement is pre-determined for each year of the contract from the operator’s planned programme of lifecycle replacement. Where the lifecycle component is provided earlier or later than expected, a short-term finance lease liability or prepayment is recognised respectively.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mn-ea"/>
              <a:cs typeface="+mn-cs"/>
            </a:rPr>
            <a:t>Where the fair value of the lifecycle component is less than the amount determined in the contract, the difference is recognised as an expense when the replacement is provided. If the fair value is greater than the amount determined in the contract, the difference is treated as a ‘free’ asset and a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deferred income balance is recognised. The deferred income is released to the operating income over the shorter of the remaining contract period or the useful economic life of the replacement component.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algn="l" rtl="0">
            <a:defRPr sz="1000"/>
          </a:pPr>
          <a:endParaRPr lang="en-GB" sz="1000" b="0" i="0" u="none" strike="noStrike" baseline="0">
            <a:solidFill>
              <a:srgbClr val="000000"/>
            </a:solidFill>
            <a:latin typeface="Arial"/>
            <a:cs typeface="Aria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161925</xdr:colOff>
      <xdr:row>2</xdr:row>
      <xdr:rowOff>114299</xdr:rowOff>
    </xdr:from>
    <xdr:to>
      <xdr:col>8</xdr:col>
      <xdr:colOff>571501</xdr:colOff>
      <xdr:row>46</xdr:row>
      <xdr:rowOff>85725</xdr:rowOff>
    </xdr:to>
    <xdr:sp macro="" textlink="">
      <xdr:nvSpPr>
        <xdr:cNvPr id="2" name="TextBox 1"/>
        <xdr:cNvSpPr txBox="1"/>
      </xdr:nvSpPr>
      <xdr:spPr>
        <a:xfrm>
          <a:off x="161925" y="504824"/>
          <a:ext cx="6505576" cy="8353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Assets contributed by the LHB to the operator for use in the scheme</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Assets contributed for use in the scheme continue to be recognised as items of property, plant and equipment in the LHBs Statement of Financial Position.</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Other assets contributed by the LHB to the operator</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Assets contributed (e.g. cash payments, surplus property) by the LHB to the operator before the asset is brought into use, which are intended to defray the operator’s capital costs, are recognised initially as prepayments during the construction phase of the contract. Subsequently, when the asset is made available to the LHB, the prepayment is treated as an initial payment towards the finance lease liability and is set against the carrying value of the liability.</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 PFI liability is recognised at the same time as the PFI assets are recognised. It is measured at the present value of the minimum lease payments, discounted using the implicit interest rate. It is subsequently measured as a finance lease liability in accordance with IAS 17.</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FF"/>
            </a:solidFill>
            <a:effectLst/>
            <a:uLnTx/>
            <a:uFillTx/>
            <a:latin typeface="Arial"/>
            <a:ea typeface="+mn-ea"/>
            <a:cs typeface="Aria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On initial recognition of the asset, the difference between the fair value of the asset and the initial liability is recognised as deferred income, representing the future service potential to be received by the LHB through the asset being made available to third party users.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1.26 Contingencies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 contingent liability is a possible obligation that arises from past events and whose existence will be confirmed only by the occurrence or non-occurrence of one or more uncertain future events not wholly within the control of the LHB, or a present obligation that is not recognised because it is not probable that a payment will be required to settle the obligation or the amount of the obligation cannot be measured sufficiently reliably.  A contingent liability is disclosed unless the possibility of a payment is remote.</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 contingent asset is a possible asset that arises from past events and whose existence will be confirmed by the occurrence or non-occurrence of one or more uncertain future events not wholly within the control of the LHB.  A contingent asset is disclosed where an inflow of economic benefits is probable.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Where the time value of money is material, contingencies are disclosed at their present value.</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Remote contingent liabilities are those that are disclosed under Parliamentary reporting requirements and not under IAS 37 and, where practical, an estimate of their financial effect is required.</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1.27 Carbon Reduction Commitment Scheme</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Carbon Reduction Commitment Scheme allowances are accounted for as government grant funded intangible assets if they are not realised within twelve months and otherwise as current assets. The asset should be measured initially at cost. Scheme assets in respect of allowances shall be valued at fair value where there is evidence of an active market.</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1.28  Absorption accounting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Transfers of function are accounted for as either by merger or by absorption accounting dependent upon the treatment prescribed in the FReM.  Absorption accounting requires that entities account for their transactions in the period in which they took place with no restatement of performance required.</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Where transfer of function is between LHBs the gain or loss resulting from the assets and liabilities transferring is recognised in the SoCNE and is disclosed separately from the operating costs.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base"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1.29 Accounting standards that have been issued but not yet been adopted</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The following accounting standards have been issued and or amended by the IASB and IFRIC but have not been adopted because they are not yet required to be adopted by the FReM</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endParaRPr lang="en-GB" sz="1000">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161925</xdr:colOff>
      <xdr:row>2</xdr:row>
      <xdr:rowOff>114299</xdr:rowOff>
    </xdr:from>
    <xdr:to>
      <xdr:col>8</xdr:col>
      <xdr:colOff>571501</xdr:colOff>
      <xdr:row>46</xdr:row>
      <xdr:rowOff>85725</xdr:rowOff>
    </xdr:to>
    <xdr:sp macro="" textlink="">
      <xdr:nvSpPr>
        <xdr:cNvPr id="2" name="TextBox 1"/>
        <xdr:cNvSpPr txBox="1"/>
      </xdr:nvSpPr>
      <xdr:spPr>
        <a:xfrm>
          <a:off x="161925" y="504824"/>
          <a:ext cx="6505576" cy="83534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Arial"/>
              <a:ea typeface="+mn-ea"/>
              <a:cs typeface="+mn-cs"/>
            </a:rPr>
            <a:t>IFRS14 Regulatory Deferral Accounts (The European Financial Reporting Advisory Group recommended in October 2015 that the Standard should not be endorsed as it is unlikely to be adopted by many EU countries.),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Arial"/>
              <a:ea typeface="+mn-ea"/>
              <a:cs typeface="+mn-cs"/>
            </a:rPr>
            <a:t>IFRS 16 Leases (HMT have confirmed that IFRS 16 Leases, as interpreted and adapted by the FReM is to be effective from 1st April 2020).</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Arial"/>
              <a:ea typeface="+mn-ea"/>
              <a:cs typeface="+mn-cs"/>
            </a:rPr>
            <a:t>IFRS 17 Insurance Contracts,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00" b="0" i="0" u="none" strike="noStrike" kern="0" cap="none" spc="0" normalizeH="0" baseline="0" noProof="0">
              <a:ln>
                <a:noFill/>
              </a:ln>
              <a:solidFill>
                <a:sysClr val="windowText" lastClr="000000"/>
              </a:solidFill>
              <a:effectLst/>
              <a:uLnTx/>
              <a:uFillTx/>
              <a:latin typeface="Arial"/>
              <a:ea typeface="+mn-ea"/>
              <a:cs typeface="+mn-cs"/>
            </a:rPr>
            <a:t>IFRIC 23 Uncertainty over Income Tax Treatment.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1.30 Accounting standards issued that have been adopted early</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During 2018-19 there have been no accounting standards that have been adopted early. All early adoption of accounting standards will be led by HM Treasury.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1.31 Charities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Following Treasury’s agreement to apply IAS 27 to NHS Charities from 1 April 2013, the LHB has established that as the LHB is the corporate trustee of the Cwm Taf NHS Charitable Fund, it is considered for accounting standards compliance to have control of the Cwm Taf NHS Charitable Fund as a subsidiary and therefore is required to consolidate the results of the Cwm Taf NHS Charitable Fund within the statutory accounts of the LHB.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The determination of control is an accounting standard test of control and there has been no change to the operation of the Cwm Taf NHS Charitable Fund or its independence in its management of charitable funds.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However, the LHB has with the agreement of the Welsh Government adopted the IAS 27 (10) exemption to consolidate.  Welsh Government as the ultimate parent of the Local Health Boards will disclose the Charitable Accounts of Local Health Boards in the Welsh Government Consolidated Accounts.  Details of the transactions with the charity are included in the related parties’ notes.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endParaRPr lang="en-GB" sz="1000">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7620</xdr:colOff>
      <xdr:row>3</xdr:row>
      <xdr:rowOff>53341</xdr:rowOff>
    </xdr:from>
    <xdr:to>
      <xdr:col>11</xdr:col>
      <xdr:colOff>626745</xdr:colOff>
      <xdr:row>15</xdr:row>
      <xdr:rowOff>160021</xdr:rowOff>
    </xdr:to>
    <xdr:sp macro="" textlink="">
      <xdr:nvSpPr>
        <xdr:cNvPr id="3" name="TextBox 2"/>
        <xdr:cNvSpPr txBox="1"/>
      </xdr:nvSpPr>
      <xdr:spPr>
        <a:xfrm>
          <a:off x="7620" y="647701"/>
          <a:ext cx="8056245" cy="2400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0" i="0" u="none" strike="noStrike">
              <a:solidFill>
                <a:srgbClr val="0000FF"/>
              </a:solidFill>
              <a:effectLst/>
              <a:latin typeface="Arial" panose="020B0604020202020204" pitchFamily="34" charset="0"/>
              <a:ea typeface="+mn-ea"/>
              <a:cs typeface="Arial" panose="020B0604020202020204" pitchFamily="34" charset="0"/>
            </a:rPr>
            <a:t>The National Health Service Finance (Wales) Act 2014 came into effect from 1 April 2014.</a:t>
          </a:r>
          <a:r>
            <a:rPr lang="en-GB" sz="1000">
              <a:solidFill>
                <a:srgbClr val="0000FF"/>
              </a:solidFill>
              <a:latin typeface="Arial" panose="020B0604020202020204" pitchFamily="34" charset="0"/>
              <a:cs typeface="Arial" panose="020B0604020202020204" pitchFamily="34" charset="0"/>
            </a:rPr>
            <a:t> </a:t>
          </a:r>
          <a:r>
            <a:rPr lang="en-GB" sz="1000" b="0" i="0" u="none" strike="noStrike">
              <a:solidFill>
                <a:srgbClr val="0000FF"/>
              </a:solidFill>
              <a:effectLst/>
              <a:latin typeface="Arial" panose="020B0604020202020204" pitchFamily="34" charset="0"/>
              <a:ea typeface="+mn-ea"/>
              <a:cs typeface="Arial" panose="020B0604020202020204" pitchFamily="34" charset="0"/>
            </a:rPr>
            <a:t>The Act amended the financial duties of Local Health Boards under section 175 of the National Health Service (Wales)</a:t>
          </a:r>
          <a:r>
            <a:rPr lang="en-GB" sz="1000">
              <a:solidFill>
                <a:srgbClr val="0000FF"/>
              </a:solidFill>
              <a:latin typeface="Arial" panose="020B0604020202020204" pitchFamily="34" charset="0"/>
              <a:cs typeface="Arial" panose="020B0604020202020204" pitchFamily="34" charset="0"/>
            </a:rPr>
            <a:t> </a:t>
          </a:r>
          <a:r>
            <a:rPr lang="en-GB" sz="1000" b="0" i="0" u="none" strike="noStrike">
              <a:solidFill>
                <a:srgbClr val="0000FF"/>
              </a:solidFill>
              <a:effectLst/>
              <a:latin typeface="Arial" panose="020B0604020202020204" pitchFamily="34" charset="0"/>
              <a:ea typeface="+mn-ea"/>
              <a:cs typeface="Arial" panose="020B0604020202020204" pitchFamily="34" charset="0"/>
            </a:rPr>
            <a:t>Act 2006. From 1 April 2014 section 175 of the National Health Service (Wales) Act places two financial duties on </a:t>
          </a:r>
          <a:r>
            <a:rPr lang="en-GB" sz="1000">
              <a:solidFill>
                <a:srgbClr val="0000FF"/>
              </a:solidFill>
              <a:latin typeface="Arial" panose="020B0604020202020204" pitchFamily="34" charset="0"/>
              <a:cs typeface="Arial" panose="020B0604020202020204" pitchFamily="34" charset="0"/>
            </a:rPr>
            <a:t> </a:t>
          </a:r>
          <a:r>
            <a:rPr lang="en-GB" sz="1000" b="0" i="0" u="none" strike="noStrike">
              <a:solidFill>
                <a:srgbClr val="0000FF"/>
              </a:solidFill>
              <a:effectLst/>
              <a:latin typeface="Arial" panose="020B0604020202020204" pitchFamily="34" charset="0"/>
              <a:ea typeface="+mn-ea"/>
              <a:cs typeface="Arial" panose="020B0604020202020204" pitchFamily="34" charset="0"/>
            </a:rPr>
            <a:t>Local Health Boards:</a:t>
          </a:r>
        </a:p>
        <a:p>
          <a:endParaRPr lang="en-GB" sz="1000" b="0" i="0" u="none" strike="noStrike">
            <a:solidFill>
              <a:srgbClr val="0000FF"/>
            </a:solidFill>
            <a:effectLst/>
            <a:latin typeface="Arial" panose="020B0604020202020204" pitchFamily="34" charset="0"/>
            <a:ea typeface="+mn-ea"/>
            <a:cs typeface="Arial" panose="020B0604020202020204" pitchFamily="34" charset="0"/>
          </a:endParaRPr>
        </a:p>
        <a:p>
          <a:r>
            <a:rPr lang="en-GB" sz="1000">
              <a:solidFill>
                <a:srgbClr val="0000FF"/>
              </a:solidFill>
              <a:latin typeface="Arial" panose="020B0604020202020204" pitchFamily="34" charset="0"/>
              <a:cs typeface="Arial" panose="020B0604020202020204" pitchFamily="34" charset="0"/>
            </a:rPr>
            <a:t> </a:t>
          </a:r>
          <a:r>
            <a:rPr lang="en-GB" sz="1000" b="0" i="0" u="none" strike="noStrike">
              <a:solidFill>
                <a:srgbClr val="0000FF"/>
              </a:solidFill>
              <a:effectLst/>
              <a:latin typeface="Arial" panose="020B0604020202020204" pitchFamily="34" charset="0"/>
              <a:ea typeface="+mn-ea"/>
              <a:cs typeface="Arial" panose="020B0604020202020204" pitchFamily="34" charset="0"/>
            </a:rPr>
            <a:t>- A duty under section 175 (1) to secure that its expenditure does not exceed the aggregate of the funding allotted </a:t>
          </a:r>
          <a:r>
            <a:rPr lang="en-GB" sz="1000">
              <a:solidFill>
                <a:srgbClr val="0000FF"/>
              </a:solidFill>
              <a:latin typeface="Arial" panose="020B0604020202020204" pitchFamily="34" charset="0"/>
              <a:cs typeface="Arial" panose="020B0604020202020204" pitchFamily="34" charset="0"/>
            </a:rPr>
            <a:t> </a:t>
          </a:r>
          <a:r>
            <a:rPr lang="en-GB" sz="1000" b="0" i="0" u="none" strike="noStrike">
              <a:solidFill>
                <a:srgbClr val="0000FF"/>
              </a:solidFill>
              <a:effectLst/>
              <a:latin typeface="Arial" panose="020B0604020202020204" pitchFamily="34" charset="0"/>
              <a:ea typeface="+mn-ea"/>
              <a:cs typeface="Arial" panose="020B0604020202020204" pitchFamily="34" charset="0"/>
            </a:rPr>
            <a:t>to it over a period of 3 financial years</a:t>
          </a:r>
          <a:r>
            <a:rPr lang="en-GB" sz="1000">
              <a:solidFill>
                <a:srgbClr val="0000FF"/>
              </a:solidFill>
              <a:latin typeface="Arial" panose="020B0604020202020204" pitchFamily="34" charset="0"/>
              <a:cs typeface="Arial" panose="020B0604020202020204" pitchFamily="34" charset="0"/>
            </a:rPr>
            <a:t> </a:t>
          </a:r>
        </a:p>
        <a:p>
          <a:r>
            <a:rPr lang="en-GB" sz="1000" b="0" i="0" u="none" strike="noStrike">
              <a:solidFill>
                <a:srgbClr val="0000FF"/>
              </a:solidFill>
              <a:effectLst/>
              <a:latin typeface="Arial" panose="020B0604020202020204" pitchFamily="34" charset="0"/>
              <a:ea typeface="+mn-ea"/>
              <a:cs typeface="Arial" panose="020B0604020202020204" pitchFamily="34" charset="0"/>
            </a:rPr>
            <a:t>- A duty under section 175 (2A) to prepare a plan in accordance with planning directions issued  by the Welsh Ministers, to secure</a:t>
          </a:r>
          <a:r>
            <a:rPr lang="en-GB" sz="1000">
              <a:solidFill>
                <a:srgbClr val="0000FF"/>
              </a:solidFill>
              <a:latin typeface="Arial" panose="020B0604020202020204" pitchFamily="34" charset="0"/>
              <a:cs typeface="Arial" panose="020B0604020202020204" pitchFamily="34" charset="0"/>
            </a:rPr>
            <a:t> </a:t>
          </a:r>
          <a:r>
            <a:rPr lang="en-GB" sz="1000" b="0" i="0" u="none" strike="noStrike">
              <a:solidFill>
                <a:srgbClr val="0000FF"/>
              </a:solidFill>
              <a:effectLst/>
              <a:latin typeface="Arial" panose="020B0604020202020204" pitchFamily="34" charset="0"/>
              <a:ea typeface="+mn-ea"/>
              <a:cs typeface="Arial" panose="020B0604020202020204" pitchFamily="34" charset="0"/>
            </a:rPr>
            <a:t>compliance with the duty under section 175 (1) while improving the health of the people for whom it is reponsible, and</a:t>
          </a:r>
          <a:r>
            <a:rPr lang="en-GB" sz="1000">
              <a:solidFill>
                <a:srgbClr val="0000FF"/>
              </a:solidFill>
              <a:latin typeface="Arial" panose="020B0604020202020204" pitchFamily="34" charset="0"/>
              <a:cs typeface="Arial" panose="020B0604020202020204" pitchFamily="34" charset="0"/>
            </a:rPr>
            <a:t> </a:t>
          </a:r>
          <a:r>
            <a:rPr lang="en-GB" sz="1000" b="0" i="0" u="none" strike="noStrike">
              <a:solidFill>
                <a:srgbClr val="0000FF"/>
              </a:solidFill>
              <a:effectLst/>
              <a:latin typeface="Arial" panose="020B0604020202020204" pitchFamily="34" charset="0"/>
              <a:ea typeface="+mn-ea"/>
              <a:cs typeface="Arial" panose="020B0604020202020204" pitchFamily="34" charset="0"/>
            </a:rPr>
            <a:t>the provision of health care to such people, and for that plan to be submitted to and approved by the Welsh Ministers.</a:t>
          </a:r>
          <a:r>
            <a:rPr lang="en-GB" sz="1000">
              <a:solidFill>
                <a:srgbClr val="0000FF"/>
              </a:solidFill>
              <a:latin typeface="Arial" panose="020B0604020202020204" pitchFamily="34" charset="0"/>
              <a:cs typeface="Arial" panose="020B0604020202020204" pitchFamily="34" charset="0"/>
            </a:rPr>
            <a:t> </a:t>
          </a:r>
        </a:p>
        <a:p>
          <a:endParaRPr lang="en-GB" sz="1000" b="0" i="0" u="none" strike="noStrike">
            <a:solidFill>
              <a:srgbClr val="0000FF"/>
            </a:solidFill>
            <a:effectLst/>
            <a:latin typeface="Arial" panose="020B0604020202020204" pitchFamily="34" charset="0"/>
            <a:ea typeface="+mn-ea"/>
            <a:cs typeface="Arial" panose="020B0604020202020204" pitchFamily="34" charset="0"/>
          </a:endParaRPr>
        </a:p>
        <a:p>
          <a:r>
            <a:rPr lang="en-GB" sz="1000" b="0" i="0" u="none" strike="noStrike">
              <a:solidFill>
                <a:srgbClr val="0000FF"/>
              </a:solidFill>
              <a:effectLst/>
              <a:latin typeface="Arial" panose="020B0604020202020204" pitchFamily="34" charset="0"/>
              <a:ea typeface="+mn-ea"/>
              <a:cs typeface="Arial" panose="020B0604020202020204" pitchFamily="34" charset="0"/>
            </a:rPr>
            <a:t>The first assessment of performance against the 3 year statutory duty under section 175 (1) was at the end of 2016-17, being the first 3 year period of assessment.</a:t>
          </a:r>
          <a:r>
            <a:rPr lang="en-GB" sz="1000">
              <a:solidFill>
                <a:srgbClr val="0000FF"/>
              </a:solidFill>
              <a:latin typeface="Arial" panose="020B0604020202020204" pitchFamily="34" charset="0"/>
              <a:cs typeface="Arial" panose="020B0604020202020204" pitchFamily="34" charset="0"/>
            </a:rPr>
            <a:t> </a:t>
          </a:r>
        </a:p>
        <a:p>
          <a:endParaRPr lang="en-GB" sz="1000">
            <a:solidFill>
              <a:srgbClr val="0000FF"/>
            </a:solidFill>
            <a:latin typeface="Arial" panose="020B0604020202020204" pitchFamily="34" charset="0"/>
            <a:cs typeface="Arial" panose="020B0604020202020204" pitchFamily="34" charset="0"/>
          </a:endParaRPr>
        </a:p>
        <a:p>
          <a:r>
            <a:rPr lang="en-GB" sz="1000">
              <a:solidFill>
                <a:srgbClr val="0000FF"/>
              </a:solidFill>
              <a:latin typeface="Arial" panose="020B0604020202020204" pitchFamily="34" charset="0"/>
              <a:cs typeface="Arial" panose="020B0604020202020204" pitchFamily="34" charset="0"/>
            </a:rPr>
            <a:t>Welsh Health Circular WHC/2016/054 </a:t>
          </a:r>
          <a:r>
            <a:rPr lang="en-GB" sz="1000" baseline="0">
              <a:solidFill>
                <a:srgbClr val="0000FF"/>
              </a:solidFill>
              <a:latin typeface="Arial" panose="020B0604020202020204" pitchFamily="34" charset="0"/>
              <a:cs typeface="Arial" panose="020B0604020202020204" pitchFamily="34" charset="0"/>
            </a:rPr>
            <a:t>"Statutory and Financial Duties of Local Health Boards and NHS Trusts" clarifies the statutory financial duties of NHS Wales bodies effective from 2016-17.</a:t>
          </a:r>
          <a:endParaRPr lang="en-GB" sz="1000">
            <a:solidFill>
              <a:srgbClr val="0000FF"/>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4</xdr:row>
      <xdr:rowOff>142875</xdr:rowOff>
    </xdr:from>
    <xdr:to>
      <xdr:col>6</xdr:col>
      <xdr:colOff>923925</xdr:colOff>
      <xdr:row>10</xdr:row>
      <xdr:rowOff>95250</xdr:rowOff>
    </xdr:to>
    <xdr:sp macro="" textlink="">
      <xdr:nvSpPr>
        <xdr:cNvPr id="2" name="TextBox 1"/>
        <xdr:cNvSpPr txBox="1"/>
      </xdr:nvSpPr>
      <xdr:spPr>
        <a:xfrm>
          <a:off x="0" y="923925"/>
          <a:ext cx="6858000" cy="1095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000000"/>
              </a:solidFill>
              <a:latin typeface="Arial" panose="020B0604020202020204" pitchFamily="34" charset="0"/>
              <a:cs typeface="Arial" panose="020B0604020202020204" pitchFamily="34" charset="0"/>
            </a:rPr>
            <a:t>The NHS Wales Planning Framework for the period 2017-18 to 2019-20  issued to LHBs placed a requirement upon them to prepare and submit Integrated Medium Term Plans to the Welsh Government.</a:t>
          </a:r>
        </a:p>
        <a:p>
          <a:endParaRPr lang="en-GB" sz="1000">
            <a:solidFill>
              <a:srgbClr val="000000"/>
            </a:solidFill>
            <a:latin typeface="Arial" panose="020B0604020202020204" pitchFamily="34" charset="0"/>
            <a:cs typeface="Arial" panose="020B0604020202020204" pitchFamily="34" charset="0"/>
          </a:endParaRPr>
        </a:p>
        <a:p>
          <a:r>
            <a:rPr lang="en-GB" sz="1000">
              <a:solidFill>
                <a:srgbClr val="000000"/>
              </a:solidFill>
              <a:latin typeface="Arial" panose="020B0604020202020204" pitchFamily="34" charset="0"/>
              <a:cs typeface="Arial" panose="020B0604020202020204" pitchFamily="34" charset="0"/>
            </a:rPr>
            <a:t>The LHB submitted an Integrated Medium Term Plan for the period 2018-19 to 2020-21 in accordance with NHS Wales Planning Framework.</a:t>
          </a:r>
        </a:p>
        <a:p>
          <a:endParaRPr lang="en-GB" sz="1000">
            <a:solidFill>
              <a:srgbClr val="000000"/>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38100</xdr:colOff>
      <xdr:row>50</xdr:row>
      <xdr:rowOff>95250</xdr:rowOff>
    </xdr:from>
    <xdr:to>
      <xdr:col>13</xdr:col>
      <xdr:colOff>723900</xdr:colOff>
      <xdr:row>53</xdr:row>
      <xdr:rowOff>152400</xdr:rowOff>
    </xdr:to>
    <xdr:sp macro="" textlink="" fLocksText="0">
      <xdr:nvSpPr>
        <xdr:cNvPr id="2" name="TextBox 1"/>
        <xdr:cNvSpPr txBox="1"/>
      </xdr:nvSpPr>
      <xdr:spPr>
        <a:xfrm>
          <a:off x="38100" y="8029575"/>
          <a:ext cx="7534275" cy="628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ysClr val="windowText" lastClr="000000"/>
              </a:solidFill>
              <a:latin typeface="Arial" panose="020B0604020202020204" pitchFamily="34" charset="0"/>
              <a:ea typeface="+mn-ea"/>
              <a:cs typeface="Arial" panose="020B0604020202020204" pitchFamily="34" charset="0"/>
            </a:rPr>
            <a:t>During 2018-19 there were 8 early retirements from the LHB agreed on the grounds of ill-health (18</a:t>
          </a:r>
          <a:r>
            <a:rPr lang="en-GB" sz="1000" baseline="0">
              <a:solidFill>
                <a:sysClr val="windowText" lastClr="000000"/>
              </a:solidFill>
              <a:latin typeface="Arial" panose="020B0604020202020204" pitchFamily="34" charset="0"/>
              <a:ea typeface="+mn-ea"/>
              <a:cs typeface="Arial" panose="020B0604020202020204" pitchFamily="34" charset="0"/>
            </a:rPr>
            <a:t> </a:t>
          </a:r>
          <a:r>
            <a:rPr lang="en-GB" sz="1000">
              <a:solidFill>
                <a:sysClr val="windowText" lastClr="000000"/>
              </a:solidFill>
              <a:latin typeface="Arial" panose="020B0604020202020204" pitchFamily="34" charset="0"/>
              <a:ea typeface="+mn-ea"/>
              <a:cs typeface="Arial" panose="020B0604020202020204" pitchFamily="34" charset="0"/>
            </a:rPr>
            <a:t>in 2017-18 - £1,068,008) The estimated additional pension costs of these ill-health retirements (calculated on an average basis and borne by the NHS Pension Scheme) will be £155,589. </a:t>
          </a:r>
          <a:endParaRPr lang="en-GB" sz="1000">
            <a:solidFill>
              <a:sysClr val="windowText" lastClr="000000"/>
            </a:solidFill>
            <a:latin typeface="Arial" panose="020B0604020202020204" pitchFamily="34" charset="0"/>
            <a:cs typeface="Arial" panose="020B0604020202020204" pitchFamily="34" charset="0"/>
          </a:endParaRPr>
        </a:p>
        <a:p>
          <a:endParaRPr lang="en-GB" sz="1000">
            <a:latin typeface="Arial" panose="020B0604020202020204" pitchFamily="34" charset="0"/>
            <a:cs typeface="Arial" panose="020B0604020202020204" pitchFamily="34" charset="0"/>
          </a:endParaRPr>
        </a:p>
      </xdr:txBody>
    </xdr:sp>
    <xdr:clientData fLocksWithSheet="0"/>
  </xdr:twoCellAnchor>
  <xdr:twoCellAnchor>
    <xdr:from>
      <xdr:col>0</xdr:col>
      <xdr:colOff>30480</xdr:colOff>
      <xdr:row>23</xdr:row>
      <xdr:rowOff>121920</xdr:rowOff>
    </xdr:from>
    <xdr:to>
      <xdr:col>13</xdr:col>
      <xdr:colOff>495300</xdr:colOff>
      <xdr:row>29</xdr:row>
      <xdr:rowOff>45720</xdr:rowOff>
    </xdr:to>
    <xdr:sp macro="" textlink="" fLocksText="0">
      <xdr:nvSpPr>
        <xdr:cNvPr id="3" name="TextBox 2"/>
        <xdr:cNvSpPr txBox="1"/>
      </xdr:nvSpPr>
      <xdr:spPr>
        <a:xfrm>
          <a:off x="30480" y="4236720"/>
          <a:ext cx="8069580" cy="106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0000FF"/>
              </a:solidFill>
              <a:latin typeface="Arial" panose="020B0604020202020204" pitchFamily="34" charset="0"/>
              <a:cs typeface="Arial" panose="020B0604020202020204" pitchFamily="34" charset="0"/>
            </a:rPr>
            <a:t>Following categories of costs are included within the 'Other' heading:</a:t>
          </a:r>
        </a:p>
        <a:p>
          <a:endParaRPr lang="en-GB" sz="1000">
            <a:solidFill>
              <a:srgbClr val="0000FF"/>
            </a:solidFill>
            <a:latin typeface="Arial" panose="020B0604020202020204" pitchFamily="34" charset="0"/>
            <a:cs typeface="Arial" panose="020B0604020202020204" pitchFamily="34" charset="0"/>
          </a:endParaRPr>
        </a:p>
        <a:p>
          <a:r>
            <a:rPr lang="en-GB" sz="1000">
              <a:solidFill>
                <a:srgbClr val="0000FF"/>
              </a:solidFill>
              <a:latin typeface="Arial" panose="020B0604020202020204" pitchFamily="34" charset="0"/>
              <a:cs typeface="Arial" panose="020B0604020202020204" pitchFamily="34" charset="0"/>
            </a:rPr>
            <a:t>1) Medacs/Retinue contracted staff.</a:t>
          </a:r>
        </a:p>
        <a:p>
          <a:r>
            <a:rPr lang="en-GB" sz="1000">
              <a:solidFill>
                <a:srgbClr val="0000FF"/>
              </a:solidFill>
              <a:latin typeface="Arial" panose="020B0604020202020204" pitchFamily="34" charset="0"/>
              <a:cs typeface="Arial" panose="020B0604020202020204" pitchFamily="34" charset="0"/>
            </a:rPr>
            <a:t>2) IR35 applicable</a:t>
          </a:r>
          <a:r>
            <a:rPr lang="en-GB" sz="1000" baseline="0">
              <a:solidFill>
                <a:srgbClr val="0000FF"/>
              </a:solidFill>
              <a:latin typeface="Arial" panose="020B0604020202020204" pitchFamily="34" charset="0"/>
              <a:cs typeface="Arial" panose="020B0604020202020204" pitchFamily="34" charset="0"/>
            </a:rPr>
            <a:t> staff.</a:t>
          </a:r>
        </a:p>
        <a:p>
          <a:r>
            <a:rPr lang="en-GB" sz="1000" baseline="0">
              <a:solidFill>
                <a:srgbClr val="0000FF"/>
              </a:solidFill>
              <a:latin typeface="Arial" panose="020B0604020202020204" pitchFamily="34" charset="0"/>
              <a:cs typeface="Arial" panose="020B0604020202020204" pitchFamily="34" charset="0"/>
            </a:rPr>
            <a:t>3) GP out of hours staff.</a:t>
          </a:r>
          <a:endParaRPr lang="en-GB" sz="1000">
            <a:solidFill>
              <a:srgbClr val="0000FF"/>
            </a:solidFill>
            <a:latin typeface="Arial" panose="020B0604020202020204" pitchFamily="34" charset="0"/>
            <a:cs typeface="Arial" panose="020B0604020202020204" pitchFamily="34" charset="0"/>
          </a:endParaRPr>
        </a:p>
      </xdr:txBody>
    </xdr:sp>
    <xdr:clientData fLocksWithSheet="0"/>
  </xdr:twoCellAnchor>
  <xdr:twoCellAnchor>
    <xdr:from>
      <xdr:col>0</xdr:col>
      <xdr:colOff>142876</xdr:colOff>
      <xdr:row>57</xdr:row>
      <xdr:rowOff>28575</xdr:rowOff>
    </xdr:from>
    <xdr:to>
      <xdr:col>13</xdr:col>
      <xdr:colOff>590551</xdr:colOff>
      <xdr:row>61</xdr:row>
      <xdr:rowOff>142875</xdr:rowOff>
    </xdr:to>
    <xdr:sp macro="" textlink="" fLocksText="0">
      <xdr:nvSpPr>
        <xdr:cNvPr id="4" name="TextBox 3"/>
        <xdr:cNvSpPr txBox="1"/>
      </xdr:nvSpPr>
      <xdr:spPr>
        <a:xfrm>
          <a:off x="142876" y="10610850"/>
          <a:ext cx="8305800" cy="876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0000FF"/>
              </a:solidFill>
              <a:latin typeface="Arial" panose="020B0604020202020204" pitchFamily="34" charset="0"/>
              <a:cs typeface="Arial" panose="020B0604020202020204" pitchFamily="34" charset="0"/>
            </a:rPr>
            <a:t>The LHB does not have an employee benefit</a:t>
          </a:r>
          <a:r>
            <a:rPr lang="en-GB" sz="1000" baseline="0">
              <a:solidFill>
                <a:srgbClr val="0000FF"/>
              </a:solidFill>
              <a:latin typeface="Arial" panose="020B0604020202020204" pitchFamily="34" charset="0"/>
              <a:cs typeface="Arial" panose="020B0604020202020204" pitchFamily="34" charset="0"/>
            </a:rPr>
            <a:t> scheme</a:t>
          </a:r>
          <a:endParaRPr lang="en-GB" sz="1000">
            <a:solidFill>
              <a:srgbClr val="0000FF"/>
            </a:solidFill>
            <a:latin typeface="Arial" panose="020B0604020202020204" pitchFamily="34" charset="0"/>
            <a:cs typeface="Arial" panose="020B0604020202020204" pitchFamily="34" charset="0"/>
          </a:endParaRPr>
        </a:p>
      </xdr:txBody>
    </xdr:sp>
    <xdr:clientData fLocksWithSheet="0"/>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30</xdr:row>
      <xdr:rowOff>104775</xdr:rowOff>
    </xdr:from>
    <xdr:to>
      <xdr:col>10</xdr:col>
      <xdr:colOff>657225</xdr:colOff>
      <xdr:row>45</xdr:row>
      <xdr:rowOff>106680</xdr:rowOff>
    </xdr:to>
    <xdr:sp macro="" textlink="" fLocksText="0">
      <xdr:nvSpPr>
        <xdr:cNvPr id="2" name="TextBox 1"/>
        <xdr:cNvSpPr txBox="1"/>
      </xdr:nvSpPr>
      <xdr:spPr>
        <a:xfrm>
          <a:off x="95250" y="8204835"/>
          <a:ext cx="6993255" cy="2859405"/>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rgbClr val="0000FF"/>
              </a:solidFill>
              <a:latin typeface="Arial" panose="020B0604020202020204" pitchFamily="34" charset="0"/>
              <a:ea typeface="+mn-ea"/>
              <a:cs typeface="Arial" panose="020B0604020202020204" pitchFamily="34" charset="0"/>
            </a:rPr>
            <a:t>Redundancy and other departure costs have been paid in accordance with the provisions of the NHS Voluntary Early Release Scheme (VERS). Where the LHB has agreed early retirements, the additional costs are met by the LHB and not by the NHS Pensions Scheme. Ill-health retirement costs are met by the NHS Pensions Scheme and are not included in the table.</a:t>
          </a:r>
          <a:endParaRPr lang="en-GB" sz="1000">
            <a:solidFill>
              <a:srgbClr val="0000FF"/>
            </a:solidFill>
            <a:latin typeface="Arial" panose="020B0604020202020204" pitchFamily="34" charset="0"/>
            <a:cs typeface="Arial" panose="020B0604020202020204" pitchFamily="34" charset="0"/>
          </a:endParaRPr>
        </a:p>
        <a:p>
          <a:endParaRPr lang="en-GB" sz="1000">
            <a:solidFill>
              <a:srgbClr val="0000FF"/>
            </a:solidFill>
            <a:latin typeface="Arial" panose="020B0604020202020204" pitchFamily="34" charset="0"/>
            <a:ea typeface="+mn-ea"/>
            <a:cs typeface="Arial" panose="020B0604020202020204" pitchFamily="34" charset="0"/>
          </a:endParaRPr>
        </a:p>
        <a:p>
          <a:r>
            <a:rPr lang="en-GB" sz="1000">
              <a:solidFill>
                <a:srgbClr val="0000FF"/>
              </a:solidFill>
              <a:latin typeface="Arial" panose="020B0604020202020204" pitchFamily="34" charset="0"/>
              <a:ea typeface="+mn-ea"/>
              <a:cs typeface="Arial" panose="020B0604020202020204" pitchFamily="34" charset="0"/>
            </a:rPr>
            <a:t>No applications for VERS</a:t>
          </a:r>
          <a:r>
            <a:rPr lang="en-GB" sz="1000" baseline="0">
              <a:solidFill>
                <a:srgbClr val="0000FF"/>
              </a:solidFill>
              <a:latin typeface="Arial" panose="020B0604020202020204" pitchFamily="34" charset="0"/>
              <a:ea typeface="+mn-ea"/>
              <a:cs typeface="Arial" panose="020B0604020202020204" pitchFamily="34" charset="0"/>
            </a:rPr>
            <a:t> were made and/or agreed during 2018/19.</a:t>
          </a:r>
          <a:endParaRPr lang="en-GB" sz="1000">
            <a:solidFill>
              <a:srgbClr val="0000FF"/>
            </a:solidFill>
            <a:latin typeface="Arial" panose="020B0604020202020204" pitchFamily="34" charset="0"/>
            <a:cs typeface="Arial" panose="020B0604020202020204" pitchFamily="34" charset="0"/>
          </a:endParaRPr>
        </a:p>
        <a:p>
          <a:endParaRPr lang="en-GB" sz="1000">
            <a:solidFill>
              <a:srgbClr val="0000FF"/>
            </a:solidFill>
            <a:latin typeface="Arial" panose="020B0604020202020204" pitchFamily="34" charset="0"/>
            <a:cs typeface="Arial" panose="020B0604020202020204" pitchFamily="34" charset="0"/>
          </a:endParaRPr>
        </a:p>
        <a:p>
          <a:endParaRPr lang="en-GB" sz="1000">
            <a:solidFill>
              <a:srgbClr val="0000FF"/>
            </a:solidFill>
            <a:latin typeface="Arial" panose="020B0604020202020204" pitchFamily="34" charset="0"/>
            <a:cs typeface="Arial" panose="020B0604020202020204" pitchFamily="34" charset="0"/>
          </a:endParaRPr>
        </a:p>
      </xdr:txBody>
    </xdr:sp>
    <xdr:clientData fLocksWithSheet="0"/>
  </xdr:twoCellAnchor>
</xdr:wsDr>
</file>

<file path=xl/drawings/drawing19.xml><?xml version="1.0" encoding="utf-8"?>
<xdr:wsDr xmlns:xdr="http://schemas.openxmlformats.org/drawingml/2006/spreadsheetDrawing" xmlns:a="http://schemas.openxmlformats.org/drawingml/2006/main">
  <xdr:twoCellAnchor>
    <xdr:from>
      <xdr:col>0</xdr:col>
      <xdr:colOff>76200</xdr:colOff>
      <xdr:row>2</xdr:row>
      <xdr:rowOff>152400</xdr:rowOff>
    </xdr:from>
    <xdr:to>
      <xdr:col>7</xdr:col>
      <xdr:colOff>676275</xdr:colOff>
      <xdr:row>49</xdr:row>
      <xdr:rowOff>57151</xdr:rowOff>
    </xdr:to>
    <xdr:sp macro="" textlink="">
      <xdr:nvSpPr>
        <xdr:cNvPr id="2" name="TextBox 1"/>
        <xdr:cNvSpPr txBox="1"/>
      </xdr:nvSpPr>
      <xdr:spPr>
        <a:xfrm>
          <a:off x="76200" y="542925"/>
          <a:ext cx="5934075" cy="8858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Arial" panose="020B0604020202020204" pitchFamily="34" charset="0"/>
              <a:cs typeface="Arial" panose="020B0604020202020204" pitchFamily="34" charset="0"/>
            </a:rPr>
            <a:t>9.6 Remuneration</a:t>
          </a:r>
          <a:r>
            <a:rPr lang="en-GB" sz="1000" b="1" baseline="0">
              <a:latin typeface="Arial" panose="020B0604020202020204" pitchFamily="34" charset="0"/>
              <a:cs typeface="Arial" panose="020B0604020202020204" pitchFamily="34" charset="0"/>
            </a:rPr>
            <a:t> </a:t>
          </a:r>
          <a:r>
            <a:rPr lang="en-GB" sz="1000" b="1">
              <a:latin typeface="Arial" panose="020B0604020202020204" pitchFamily="34" charset="0"/>
              <a:cs typeface="Arial" panose="020B0604020202020204" pitchFamily="34" charset="0"/>
            </a:rPr>
            <a:t>Relationship</a:t>
          </a:r>
        </a:p>
        <a:p>
          <a:endParaRPr lang="en-GB" sz="1000">
            <a:solidFill>
              <a:srgbClr val="0000FF"/>
            </a:solidFill>
            <a:latin typeface="Arial" panose="020B0604020202020204" pitchFamily="34" charset="0"/>
            <a:cs typeface="Arial" panose="020B0604020202020204" pitchFamily="34" charset="0"/>
          </a:endParaRPr>
        </a:p>
        <a:p>
          <a:endParaRPr lang="en-GB" sz="1000">
            <a:solidFill>
              <a:srgbClr val="0000FF"/>
            </a:solidFill>
            <a:latin typeface="Arial" panose="020B0604020202020204" pitchFamily="34" charset="0"/>
            <a:cs typeface="Arial" panose="020B0604020202020204" pitchFamily="34" charset="0"/>
          </a:endParaRPr>
        </a:p>
        <a:p>
          <a:r>
            <a:rPr lang="en-GB" sz="1000">
              <a:solidFill>
                <a:srgbClr val="0000FF"/>
              </a:solidFill>
              <a:effectLst/>
              <a:latin typeface="Arial" panose="020B0604020202020204" pitchFamily="34" charset="0"/>
              <a:ea typeface="+mn-ea"/>
              <a:cs typeface="Arial" panose="020B0604020202020204" pitchFamily="34" charset="0"/>
            </a:rPr>
            <a:t>Reporting bodies are required to disclose the relationship between the remuneration of the highest-paid director in their organisation and the median remuneration of the organisation’s workforce. </a:t>
          </a:r>
        </a:p>
        <a:p>
          <a:endParaRPr lang="en-GB" sz="1000">
            <a:solidFill>
              <a:srgbClr val="0000FF"/>
            </a:solidFill>
            <a:effectLst/>
            <a:latin typeface="Arial" panose="020B0604020202020204" pitchFamily="34" charset="0"/>
            <a:cs typeface="Arial" panose="020B0604020202020204" pitchFamily="34" charset="0"/>
          </a:endParaRPr>
        </a:p>
        <a:p>
          <a:r>
            <a:rPr lang="en-GB" sz="1000">
              <a:solidFill>
                <a:srgbClr val="0000FF"/>
              </a:solidFill>
              <a:effectLst/>
              <a:latin typeface="Arial" panose="020B0604020202020204" pitchFamily="34" charset="0"/>
              <a:ea typeface="+mn-ea"/>
              <a:cs typeface="Arial" panose="020B0604020202020204" pitchFamily="34" charset="0"/>
            </a:rPr>
            <a:t>The banded remuneration of the highest-paid director in the LHB in the financial year 2018-19 was £180,000 - £185,000 (2017-18, £175,000 - £180,000). This was 6.4 times (2017-18, 6.4) the median remuneration of the workforce, which was £28,442 (2017-18, £27,889). </a:t>
          </a:r>
        </a:p>
        <a:p>
          <a:endParaRPr lang="en-GB" sz="1000">
            <a:solidFill>
              <a:srgbClr val="0000FF"/>
            </a:solidFill>
            <a:effectLst/>
            <a:latin typeface="Arial" panose="020B0604020202020204" pitchFamily="34" charset="0"/>
            <a:cs typeface="Arial" panose="020B0604020202020204" pitchFamily="34" charset="0"/>
          </a:endParaRPr>
        </a:p>
        <a:p>
          <a:r>
            <a:rPr lang="en-GB" sz="1000">
              <a:solidFill>
                <a:srgbClr val="0000FF"/>
              </a:solidFill>
              <a:effectLst/>
              <a:latin typeface="Arial" panose="020B0604020202020204" pitchFamily="34" charset="0"/>
              <a:ea typeface="+mn-ea"/>
              <a:cs typeface="Arial" panose="020B0604020202020204" pitchFamily="34" charset="0"/>
            </a:rPr>
            <a:t>In 2018-19, 10 (2017-18, 9) employees received remuneration in excess of the highest-paid director. Remuneration for staff ranged from £180,001 to £290,000 (2017-18 £177,001 to £253,000). </a:t>
          </a:r>
        </a:p>
        <a:p>
          <a:endParaRPr lang="en-GB" sz="1000">
            <a:solidFill>
              <a:srgbClr val="0000FF"/>
            </a:solidFill>
            <a:effectLst/>
            <a:latin typeface="Arial" panose="020B0604020202020204" pitchFamily="34" charset="0"/>
            <a:ea typeface="+mn-ea"/>
            <a:cs typeface="Arial" panose="020B0604020202020204" pitchFamily="34" charset="0"/>
          </a:endParaRPr>
        </a:p>
        <a:p>
          <a:r>
            <a:rPr lang="en-GB" sz="1000">
              <a:solidFill>
                <a:srgbClr val="0000FF"/>
              </a:solidFill>
              <a:effectLst/>
              <a:latin typeface="Arial" panose="020B0604020202020204" pitchFamily="34" charset="0"/>
              <a:ea typeface="+mn-ea"/>
              <a:cs typeface="Arial" panose="020B0604020202020204" pitchFamily="34" charset="0"/>
            </a:rPr>
            <a:t>Total remuneration includes salary, non-consolidated performance-related pay, and benefits-in-kind. It does not include severance payments, employer pension contributions and the cash equivalent transfer value of pensions.</a:t>
          </a:r>
        </a:p>
        <a:p>
          <a:endParaRPr lang="en-GB" sz="1000">
            <a:effectLst/>
            <a:latin typeface="Arial" panose="020B0604020202020204" pitchFamily="34" charset="0"/>
            <a:cs typeface="Arial" panose="020B0604020202020204" pitchFamily="34" charset="0"/>
          </a:endParaRPr>
        </a:p>
        <a:p>
          <a:endParaRPr lang="en-GB" sz="1000">
            <a:effectLst/>
            <a:latin typeface="Arial" panose="020B0604020202020204" pitchFamily="34" charset="0"/>
            <a:cs typeface="Arial" panose="020B0604020202020204" pitchFamily="34" charset="0"/>
          </a:endParaRPr>
        </a:p>
        <a:p>
          <a:endParaRPr lang="en-GB"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28576</xdr:colOff>
      <xdr:row>2</xdr:row>
      <xdr:rowOff>9524</xdr:rowOff>
    </xdr:from>
    <xdr:to>
      <xdr:col>7</xdr:col>
      <xdr:colOff>609600</xdr:colOff>
      <xdr:row>48</xdr:row>
      <xdr:rowOff>175260</xdr:rowOff>
    </xdr:to>
    <xdr:sp macro="" textlink="">
      <xdr:nvSpPr>
        <xdr:cNvPr id="2" name="TextBox 1"/>
        <xdr:cNvSpPr txBox="1"/>
      </xdr:nvSpPr>
      <xdr:spPr>
        <a:xfrm>
          <a:off x="28576" y="398144"/>
          <a:ext cx="5701664" cy="892873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Times New Roman"/>
              <a:cs typeface="+mn-cs"/>
            </a:rPr>
            <a:t>Under the Conceptual IFRS Framework due consideration must be given to the users of the accounts and the cost restraint of compliance and reporting and production of financial reporting.  Given the income for LTA activity is recognised in accordance with established NHS Terms and Conditions affecting multiple parties across NHS Wales it was considered reasonable to continue recognising in accordance with those established terms on the basis that this provides  information that is relevant to the user and to do so does not result in a material misstatement of the figures reported.</a:t>
          </a:r>
          <a:endParaRPr kumimoji="0" lang="en-GB" sz="10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Income is accounted for applying the accruals convention.  Income is recognised in the period in which services are provided.  Where income had been received from third parties for a specific activity to be delivered in the following financial year, that income will be deferred.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Only non-NHS income may be deferred.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00"/>
            </a:solidFill>
            <a:effectLst/>
            <a:uLnTx/>
            <a:uFillTx/>
            <a:latin typeface="Arial"/>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a:ea typeface="+mn-ea"/>
              <a:cs typeface="+mn-cs"/>
            </a:rPr>
            <a:t>1.3.1 WHSSC/EASC</a:t>
          </a:r>
          <a:endParaRPr kumimoji="0" lang="en-GB" sz="1000" b="0" i="0" u="none" strike="noStrike" kern="0" cap="none" spc="0" normalizeH="0" baseline="0" noProof="0">
            <a:ln>
              <a:noFill/>
            </a:ln>
            <a:solidFill>
              <a:sysClr val="windowText" lastClr="000000"/>
            </a:solidFill>
            <a:effectLst/>
            <a:uLnTx/>
            <a:uFillTx/>
            <a:latin typeface="Arial"/>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mn-ea"/>
              <a:cs typeface="+mn-cs"/>
            </a:rPr>
            <a:t>Neither WHSSC nor EASC hold any statutory responsibility for a resource limit.  Services are funded by income from Local Health Boards and based on an agreed financial plan.  The committees account for all expenditure on agreed services against the income received as part of their plans.  All variances from plan are allocated to Health Boards on the basis  of an agreed risk sharing framework and matched by income adjustments consistent with this framework.  The net operating cost for the financial year is therefore zero.</a:t>
          </a:r>
          <a:endParaRPr kumimoji="0" lang="en-GB" sz="1000" b="1"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1.4 Employee benefits</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Short-term employee benefits</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Salaries, wages and employment-related payments are recognised in the period in which the service is received from employees. The cost of leave earned but not taken by employees at the end of the period is recognised in the financial statements to the extent that employees are permitted to carry forward leave into the following period.</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Retirement benefit costs</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Past and present employees are covered by the provisions of the NHS Pensions Scheme.  The scheme is an unfunded, defined benefit scheme that covers NHS employers, General Practices and other bodies, allowed under the direction of the Secretary of State, in England and Wales. The scheme is not designed to be run in a way that would enable NHS bodies to identify their share of the underlying scheme assets and liabilities. Therefore, the scheme is accounted for as if it were a defined contribution scheme: the cost to the NHS body of participating in the scheme is taken as equal to the contributions payable to the scheme for the accounting period.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For early retirements other than those due to ill health the additional pension liabilities are not funded by the scheme. The full amount of the liability for the additional costs is charged to expenditure at the time the LHB commits itself to the retirement, regardless of the method of payment.</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Where employees are members of the Local Government Superannuation Scheme, which is a defined benefit pension scheme this is disclosed.  The scheme assets and liabilities attributable to those employees can be identified and are recognised in the LHBs accounts.  The assets are measured at fair value and the liabilities at the present value of the future obligations.  The increase in the liability arising from pensionable service earned during the year is recognised within operating expenses.  The expected gain during the year from scheme assets is recognised within finance income.  The interest cost during the year arising from the unwinding of the discount on the scheme liabilities is recognised within finance costs.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NEST Pension Scheme</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LHB has to offer an alternative pensions scheme for employees not eligible to join the NHS Pensions scheme. The NEST (National Employment Savings Trust) Pension scheme is a defined contribution scheme and therefore the cost to the NHS body of participating in the scheme is equal to the contributions payable to the scheme for the accounting period.</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1.5 Other expenses</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Other operating expenses for goods or services are recognised when, and to the extent that, they have been received. They are measured at the fair value of the consideration payable.</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prstClr val="black"/>
              </a:solidFill>
              <a:effectLst/>
              <a:uLnTx/>
              <a:uFillTx/>
              <a:latin typeface="+mn-lt"/>
              <a:ea typeface="Calibri"/>
              <a:cs typeface="Times New Roman"/>
            </a:rPr>
            <a:t/>
          </a:r>
          <a:br>
            <a:rPr kumimoji="0" lang="en-GB" sz="1000" b="0" i="0" u="none" strike="noStrike" kern="0" cap="none" spc="0" normalizeH="0" baseline="0" noProof="0">
              <a:ln>
                <a:noFill/>
              </a:ln>
              <a:solidFill>
                <a:prstClr val="black"/>
              </a:solidFill>
              <a:effectLst/>
              <a:uLnTx/>
              <a:uFillTx/>
              <a:latin typeface="+mn-lt"/>
              <a:ea typeface="Calibri"/>
              <a:cs typeface="Times New Roman"/>
            </a:rPr>
          </a:br>
          <a:r>
            <a:rPr kumimoji="0" lang="en-GB" sz="1000" b="0" i="0" u="none" strike="noStrike" kern="0" cap="none" spc="0" normalizeH="0" baseline="0" noProof="0">
              <a:ln>
                <a:noFill/>
              </a:ln>
              <a:solidFill>
                <a:prstClr val="black"/>
              </a:solidFill>
              <a:effectLst/>
              <a:uLnTx/>
              <a:uFillTx/>
              <a:latin typeface="Times New Roman"/>
              <a:ea typeface="Times New Roman"/>
              <a:cs typeface="Times New Roman"/>
            </a:rPr>
            <a:t> </a:t>
          </a:r>
          <a:endParaRPr kumimoji="0" lang="en-GB" sz="1000" b="0" i="0" u="none" strike="noStrike" kern="0" cap="none" spc="0" normalizeH="0" baseline="0" noProof="0">
            <a:ln>
              <a:noFill/>
            </a:ln>
            <a:solidFill>
              <a:prstClr val="black"/>
            </a:solidFill>
            <a:effectLst/>
            <a:uLnTx/>
            <a:uFillTx/>
            <a:latin typeface="+mn-lt"/>
            <a:ea typeface="Calibri"/>
            <a:cs typeface="Times New Roman"/>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endParaRPr lang="en-GB" sz="1100">
            <a:solidFill>
              <a:srgbClr val="0000FF"/>
            </a:solidFill>
          </a:endParaRPr>
        </a:p>
      </xdr:txBody>
    </xdr:sp>
    <xdr:clientData/>
  </xdr:twoCellAnchor>
  <xdr:oneCellAnchor>
    <xdr:from>
      <xdr:col>3</xdr:col>
      <xdr:colOff>228600</xdr:colOff>
      <xdr:row>2</xdr:row>
      <xdr:rowOff>123825</xdr:rowOff>
    </xdr:from>
    <xdr:ext cx="184731" cy="264560"/>
    <xdr:sp macro="" textlink="">
      <xdr:nvSpPr>
        <xdr:cNvPr id="3" name="TextBox 2"/>
        <xdr:cNvSpPr txBox="1"/>
      </xdr:nvSpPr>
      <xdr:spPr>
        <a:xfrm>
          <a:off x="2514600" y="51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5</xdr:col>
      <xdr:colOff>342900</xdr:colOff>
      <xdr:row>3</xdr:row>
      <xdr:rowOff>114300</xdr:rowOff>
    </xdr:from>
    <xdr:ext cx="184731" cy="264560"/>
    <xdr:sp macro="" textlink="">
      <xdr:nvSpPr>
        <xdr:cNvPr id="4" name="TextBox 3"/>
        <xdr:cNvSpPr txBox="1"/>
      </xdr:nvSpPr>
      <xdr:spPr>
        <a:xfrm>
          <a:off x="41529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0</xdr:col>
      <xdr:colOff>219075</xdr:colOff>
      <xdr:row>1</xdr:row>
      <xdr:rowOff>76201</xdr:rowOff>
    </xdr:from>
    <xdr:to>
      <xdr:col>10</xdr:col>
      <xdr:colOff>581025</xdr:colOff>
      <xdr:row>58</xdr:row>
      <xdr:rowOff>7620</xdr:rowOff>
    </xdr:to>
    <xdr:sp macro="" textlink="">
      <xdr:nvSpPr>
        <xdr:cNvPr id="2" name="TextBox 1"/>
        <xdr:cNvSpPr txBox="1"/>
      </xdr:nvSpPr>
      <xdr:spPr>
        <a:xfrm>
          <a:off x="219075" y="266701"/>
          <a:ext cx="6785610" cy="107899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Arial" panose="020B0604020202020204" pitchFamily="34" charset="0"/>
              <a:cs typeface="Arial" panose="020B0604020202020204" pitchFamily="34" charset="0"/>
            </a:rPr>
            <a:t>9.7 Pension costs</a:t>
          </a:r>
        </a:p>
        <a:p>
          <a:endParaRPr lang="en-GB" sz="1000" b="1">
            <a:latin typeface="Arial" panose="020B0604020202020204" pitchFamily="34" charset="0"/>
            <a:cs typeface="Arial" panose="020B0604020202020204" pitchFamily="34" charset="0"/>
          </a:endParaRPr>
        </a:p>
        <a:p>
          <a:pPr algn="just">
            <a:spcAft>
              <a:spcPts val="0"/>
            </a:spcAft>
          </a:pPr>
          <a:r>
            <a:rPr lang="en-GB" sz="1050" b="1">
              <a:effectLst/>
              <a:latin typeface="Arial"/>
              <a:ea typeface="Calibri"/>
              <a:cs typeface="Calibri"/>
            </a:rPr>
            <a:t>PENSION COSTS </a:t>
          </a:r>
          <a:endParaRPr lang="en-GB" sz="1000">
            <a:effectLst/>
            <a:latin typeface="+mn-lt"/>
            <a:ea typeface="Calibri"/>
            <a:cs typeface="Calibri"/>
          </a:endParaRPr>
        </a:p>
        <a:p>
          <a:pPr algn="just">
            <a:spcAft>
              <a:spcPts val="0"/>
            </a:spcAft>
          </a:pPr>
          <a:r>
            <a:rPr lang="en-GB" sz="1050">
              <a:effectLst/>
              <a:latin typeface="Arial"/>
              <a:ea typeface="Calibri"/>
              <a:cs typeface="Calibri"/>
            </a:rPr>
            <a:t> </a:t>
          </a:r>
          <a:endParaRPr lang="en-GB" sz="1000">
            <a:effectLst/>
            <a:latin typeface="+mn-lt"/>
            <a:ea typeface="Calibri"/>
            <a:cs typeface="Calibri"/>
          </a:endParaRPr>
        </a:p>
        <a:p>
          <a:pPr algn="just">
            <a:spcAft>
              <a:spcPts val="0"/>
            </a:spcAft>
          </a:pPr>
          <a:r>
            <a:rPr lang="en-GB" sz="1000">
              <a:effectLst/>
              <a:latin typeface="Arial"/>
              <a:ea typeface="Calibri"/>
              <a:cs typeface="Calibri"/>
            </a:rPr>
            <a:t>Past and present employees are covered by the provisions of the two NHS Pension Schemes.  Details of the benefits payable and rules of the Schemes can be found on the NHS Pensions website at </a:t>
          </a:r>
          <a:r>
            <a:rPr lang="en-GB" sz="1000" u="sng">
              <a:solidFill>
                <a:srgbClr val="0000FF"/>
              </a:solidFill>
              <a:effectLst/>
              <a:latin typeface="Arial"/>
              <a:ea typeface="Calibri"/>
              <a:cs typeface="Calibri"/>
              <a:hlinkClick xmlns:r="http://schemas.openxmlformats.org/officeDocument/2006/relationships" r:id=""/>
            </a:rPr>
            <a:t>www.nhsbsa.nhs.uk/pensions</a:t>
          </a:r>
          <a:r>
            <a:rPr lang="en-GB" sz="1000">
              <a:effectLst/>
              <a:latin typeface="Arial"/>
              <a:ea typeface="Calibri"/>
              <a:cs typeface="Calibri"/>
            </a:rPr>
            <a:t>.  Both are unfunded defined benefit schemes that cover NHS employers, GP practices and other bodies, allowed under the direction of the Secretary of State for Health in England and Wales. They are not designed to be run in a way that would enable NHS bodies to identify their share of the underlying scheme assets and liabilities. Therefore, each scheme is accounted for as if it were a defined contribution scheme: the cost to the NHS body of participating in each scheme is taken as equal to the contributions payable to that scheme for the accounting period.  </a:t>
          </a:r>
          <a:endParaRPr lang="en-GB" sz="1000">
            <a:effectLst/>
            <a:latin typeface="+mn-lt"/>
            <a:ea typeface="Calibri"/>
            <a:cs typeface="Calibri"/>
          </a:endParaRPr>
        </a:p>
        <a:p>
          <a:pPr algn="just">
            <a:spcAft>
              <a:spcPts val="0"/>
            </a:spcAft>
          </a:pPr>
          <a:r>
            <a:rPr lang="en-GB" sz="1000">
              <a:effectLst/>
              <a:latin typeface="Arial"/>
              <a:ea typeface="Calibri"/>
              <a:cs typeface="Calibri"/>
            </a:rPr>
            <a:t> </a:t>
          </a:r>
          <a:endParaRPr lang="en-GB" sz="1000">
            <a:effectLst/>
            <a:latin typeface="+mn-lt"/>
            <a:ea typeface="Calibri"/>
            <a:cs typeface="Calibri"/>
          </a:endParaRPr>
        </a:p>
        <a:p>
          <a:pPr algn="just">
            <a:spcAft>
              <a:spcPts val="0"/>
            </a:spcAft>
          </a:pPr>
          <a:r>
            <a:rPr lang="en-GB" sz="1000">
              <a:effectLst/>
              <a:latin typeface="Arial"/>
              <a:ea typeface="Calibri"/>
              <a:cs typeface="Calibri"/>
            </a:rPr>
            <a:t>In order that the defined benefit obligations recognised in the financial statements do not differ materially from those that would be determined at the reporting date by a formal actuarial valuation, the FReM requires that “the period between formal valuations shall be four years, with approximate assessments in intervening years”. An outline of these follows:</a:t>
          </a:r>
          <a:endParaRPr lang="en-GB" sz="1000">
            <a:effectLst/>
            <a:latin typeface="+mn-lt"/>
            <a:ea typeface="Calibri"/>
            <a:cs typeface="Calibri"/>
          </a:endParaRPr>
        </a:p>
        <a:p>
          <a:pPr algn="just">
            <a:spcAft>
              <a:spcPts val="0"/>
            </a:spcAft>
          </a:pPr>
          <a:r>
            <a:rPr lang="en-GB" sz="1050">
              <a:effectLst/>
              <a:latin typeface="Arial"/>
              <a:ea typeface="Calibri"/>
              <a:cs typeface="Calibri"/>
            </a:rPr>
            <a:t> </a:t>
          </a:r>
          <a:endParaRPr lang="en-GB" sz="1000">
            <a:effectLst/>
            <a:latin typeface="+mn-lt"/>
            <a:ea typeface="Calibri"/>
            <a:cs typeface="Calibri"/>
          </a:endParaRPr>
        </a:p>
        <a:p>
          <a:pPr algn="just">
            <a:spcAft>
              <a:spcPts val="0"/>
            </a:spcAft>
          </a:pPr>
          <a:r>
            <a:rPr lang="en-GB" sz="1050" b="1">
              <a:effectLst/>
              <a:latin typeface="Arial"/>
              <a:ea typeface="Calibri"/>
              <a:cs typeface="Calibri"/>
            </a:rPr>
            <a:t>a) Accounting valuation</a:t>
          </a:r>
          <a:endParaRPr lang="en-GB" sz="1000">
            <a:effectLst/>
            <a:latin typeface="+mn-lt"/>
            <a:ea typeface="Calibri"/>
            <a:cs typeface="Calibri"/>
          </a:endParaRPr>
        </a:p>
        <a:p>
          <a:pPr algn="just">
            <a:spcAft>
              <a:spcPts val="0"/>
            </a:spcAft>
          </a:pPr>
          <a:r>
            <a:rPr lang="en-GB" sz="1000">
              <a:effectLst/>
              <a:latin typeface="Arial"/>
              <a:ea typeface="Calibri"/>
              <a:cs typeface="Calibri"/>
            </a:rPr>
            <a:t>A valuation of scheme liability is carried out annually by the scheme actuary (currently the Government Actuary’s Department) as at the end of the reporting period. This utilises an actuarial assessment for the previous accounting period in conjunction with updated membership and financial data for the current reporting period, and is accepted as providing suitably robust figures for financial reporting purposes. The valuation of the scheme liability as at 31 March 2019, is based on valuation data as 31 March 2018, updated to 31 March 2019 with summary global member and accounting data. In undertaking this actuarial assessment, the methodology prescribed in IAS 19, relevant FReM interpretations, and the discount rate prescribed by HM Treasury have also been used.</a:t>
          </a:r>
          <a:endParaRPr lang="en-GB" sz="1000">
            <a:effectLst/>
            <a:latin typeface="+mn-lt"/>
            <a:ea typeface="Calibri"/>
            <a:cs typeface="Calibri"/>
          </a:endParaRPr>
        </a:p>
        <a:p>
          <a:pPr algn="just">
            <a:spcAft>
              <a:spcPts val="0"/>
            </a:spcAft>
          </a:pPr>
          <a:r>
            <a:rPr lang="en-GB" sz="1000">
              <a:effectLst/>
              <a:latin typeface="Arial"/>
              <a:ea typeface="Calibri"/>
              <a:cs typeface="Calibri"/>
            </a:rPr>
            <a:t> </a:t>
          </a:r>
          <a:endParaRPr lang="en-GB" sz="1000">
            <a:effectLst/>
            <a:latin typeface="+mn-lt"/>
            <a:ea typeface="Calibri"/>
            <a:cs typeface="Calibri"/>
          </a:endParaRPr>
        </a:p>
        <a:p>
          <a:pPr algn="just">
            <a:spcAft>
              <a:spcPts val="0"/>
            </a:spcAft>
          </a:pPr>
          <a:r>
            <a:rPr lang="en-GB" sz="1000">
              <a:effectLst/>
              <a:latin typeface="Arial"/>
              <a:ea typeface="Calibri"/>
              <a:cs typeface="Calibri"/>
            </a:rPr>
            <a:t>The latest assessment of the liabilities of the scheme is contained in the report of the scheme actuary, which forms part of the annual NHS Pension Scheme Accounts. These accounts can be viewed on the NHS Pensions website and are published annually. Copies can also be obtained from The Stationery Office.</a:t>
          </a:r>
          <a:endParaRPr lang="en-GB" sz="1000">
            <a:effectLst/>
            <a:latin typeface="+mn-lt"/>
            <a:ea typeface="Calibri"/>
            <a:cs typeface="Calibri"/>
          </a:endParaRPr>
        </a:p>
        <a:p>
          <a:pPr algn="just">
            <a:spcAft>
              <a:spcPts val="0"/>
            </a:spcAft>
          </a:pPr>
          <a:r>
            <a:rPr lang="en-GB" sz="1050">
              <a:effectLst/>
              <a:latin typeface="Arial"/>
              <a:ea typeface="Calibri"/>
              <a:cs typeface="Calibri"/>
            </a:rPr>
            <a:t> </a:t>
          </a:r>
          <a:endParaRPr lang="en-GB" sz="1000">
            <a:effectLst/>
            <a:latin typeface="+mn-lt"/>
            <a:ea typeface="Calibri"/>
            <a:cs typeface="Calibri"/>
          </a:endParaRPr>
        </a:p>
        <a:p>
          <a:pPr algn="just">
            <a:spcAft>
              <a:spcPts val="0"/>
            </a:spcAft>
          </a:pPr>
          <a:r>
            <a:rPr lang="en-GB" sz="1050" b="1">
              <a:effectLst/>
              <a:latin typeface="Arial"/>
              <a:ea typeface="Calibri"/>
              <a:cs typeface="Calibri"/>
            </a:rPr>
            <a:t>b) Full actuarial (funding) valuation</a:t>
          </a:r>
          <a:endParaRPr lang="en-GB" sz="1000">
            <a:effectLst/>
            <a:latin typeface="+mn-lt"/>
            <a:ea typeface="Calibri"/>
            <a:cs typeface="Calibri"/>
          </a:endParaRPr>
        </a:p>
        <a:p>
          <a:pPr algn="just">
            <a:spcAft>
              <a:spcPts val="0"/>
            </a:spcAft>
          </a:pPr>
          <a:r>
            <a:rPr lang="en-GB" sz="1000">
              <a:effectLst/>
              <a:latin typeface="Arial"/>
              <a:ea typeface="Calibri"/>
              <a:cs typeface="Calibri"/>
            </a:rPr>
            <a:t>The purpose of this valuation is to assess the level of liability in respect of the benefits due under the schemes (taking into account recent demographic experience), and to recommend contribution rates payable by employees and employers. </a:t>
          </a:r>
          <a:endParaRPr lang="en-GB" sz="1000">
            <a:effectLst/>
            <a:latin typeface="+mn-lt"/>
            <a:ea typeface="Calibri"/>
            <a:cs typeface="Calibri"/>
          </a:endParaRPr>
        </a:p>
        <a:p>
          <a:pPr algn="just">
            <a:spcAft>
              <a:spcPts val="0"/>
            </a:spcAft>
          </a:pPr>
          <a:r>
            <a:rPr lang="en-GB" sz="1000">
              <a:effectLst/>
              <a:latin typeface="Arial"/>
              <a:ea typeface="Calibri"/>
              <a:cs typeface="Calibri"/>
            </a:rPr>
            <a:t> </a:t>
          </a:r>
          <a:endParaRPr lang="en-GB" sz="1000">
            <a:effectLst/>
            <a:latin typeface="+mn-lt"/>
            <a:ea typeface="Calibri"/>
            <a:cs typeface="Calibri"/>
          </a:endParaRPr>
        </a:p>
        <a:p>
          <a:pPr algn="just">
            <a:spcAft>
              <a:spcPts val="0"/>
            </a:spcAft>
          </a:pPr>
          <a:r>
            <a:rPr lang="en-GB" sz="1000">
              <a:effectLst/>
              <a:latin typeface="Arial"/>
              <a:ea typeface="Calibri"/>
              <a:cs typeface="Calibri"/>
            </a:rPr>
            <a:t>The latest actuarial valuation undertaken for the NHS Pension Scheme was completed as at 31 March 2016. </a:t>
          </a:r>
          <a:r>
            <a:rPr lang="en-GB" sz="900">
              <a:effectLst/>
              <a:latin typeface="Arial"/>
              <a:ea typeface="Calibri"/>
              <a:cs typeface="Calibri"/>
            </a:rPr>
            <a:t>The results of this valuation set the employer contribution rate payable from April 2019. The Department of Health and Social Care have recently laid </a:t>
          </a:r>
          <a:r>
            <a:rPr lang="en-GB" sz="1000">
              <a:effectLst/>
              <a:latin typeface="Arial"/>
              <a:ea typeface="Calibri"/>
              <a:cs typeface="Calibri"/>
            </a:rPr>
            <a:t>Scheme Regulations confirming that the employer contribution rate will increase to 20.6% of pensionable pay from this date. </a:t>
          </a:r>
          <a:endParaRPr lang="en-GB" sz="1000">
            <a:effectLst/>
            <a:latin typeface="+mn-lt"/>
            <a:ea typeface="Calibri"/>
            <a:cs typeface="Calibri"/>
          </a:endParaRPr>
        </a:p>
        <a:p>
          <a:pPr algn="just">
            <a:spcAft>
              <a:spcPts val="0"/>
            </a:spcAft>
          </a:pPr>
          <a:r>
            <a:rPr lang="en-GB" sz="1050">
              <a:effectLst/>
              <a:latin typeface="Arial"/>
              <a:ea typeface="Calibri"/>
              <a:cs typeface="Calibri"/>
            </a:rPr>
            <a:t> </a:t>
          </a:r>
          <a:endParaRPr lang="en-GB" sz="1000">
            <a:effectLst/>
            <a:latin typeface="+mn-lt"/>
            <a:ea typeface="Calibri"/>
            <a:cs typeface="Calibri"/>
          </a:endParaRPr>
        </a:p>
        <a:p>
          <a:pPr algn="just">
            <a:spcAft>
              <a:spcPts val="0"/>
            </a:spcAft>
          </a:pPr>
          <a:r>
            <a:rPr lang="en-GB" sz="1000">
              <a:effectLst/>
              <a:latin typeface="Arial"/>
              <a:ea typeface="Calibri"/>
              <a:cs typeface="Calibri"/>
            </a:rPr>
            <a:t>The 2016 funding valuation was also expected to test the cost of the Scheme relative to the employer cost cap set following the 2012 valuation. Following a judgment from the Court of Appeal in December 2018 Government announced a pause to that part of the valuation process pending conclusion of the continuing legal process. </a:t>
          </a:r>
          <a:endParaRPr lang="en-GB" sz="1000">
            <a:effectLst/>
            <a:latin typeface="+mn-lt"/>
            <a:ea typeface="Calibri"/>
            <a:cs typeface="Calibri"/>
          </a:endParaRPr>
        </a:p>
        <a:p>
          <a:endParaRPr lang="en-GB" sz="1000">
            <a:solidFill>
              <a:schemeClr val="dk1"/>
            </a:solidFill>
            <a:effectLst/>
            <a:latin typeface="Arial" panose="020B0604020202020204" pitchFamily="34" charset="0"/>
            <a:ea typeface="+mn-ea"/>
            <a:cs typeface="Arial" panose="020B0604020202020204" pitchFamily="34" charset="0"/>
          </a:endParaRPr>
        </a:p>
        <a:p>
          <a:endParaRPr lang="en-GB" sz="10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a:p>
          <a:endParaRPr lang="en-GB" sz="110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190500</xdr:colOff>
      <xdr:row>2</xdr:row>
      <xdr:rowOff>171449</xdr:rowOff>
    </xdr:from>
    <xdr:to>
      <xdr:col>6</xdr:col>
      <xdr:colOff>1200150</xdr:colOff>
      <xdr:row>33</xdr:row>
      <xdr:rowOff>0</xdr:rowOff>
    </xdr:to>
    <xdr:sp macro="" textlink="">
      <xdr:nvSpPr>
        <xdr:cNvPr id="3" name="TextBox 2"/>
        <xdr:cNvSpPr txBox="1"/>
      </xdr:nvSpPr>
      <xdr:spPr>
        <a:xfrm>
          <a:off x="190500" y="552449"/>
          <a:ext cx="5467350" cy="57340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effectLst/>
              <a:latin typeface="Arial" panose="020B0604020202020204" pitchFamily="34" charset="0"/>
              <a:ea typeface="+mn-ea"/>
              <a:cs typeface="Arial" panose="020B0604020202020204" pitchFamily="34" charset="0"/>
            </a:rPr>
            <a:t>c) National Employment Savings Trust (NEST)</a:t>
          </a:r>
        </a:p>
        <a:p>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NEST is a workplace pension scheme, which was set up by legislation and is treated as a trust-based scheme. The Trustee responsible for running the scheme is NEST Corporation. It’s a non-departmental public body (NDPB) that operates at arm’s length from government and is accountable to Parliament through the Department for Work and Pensions (DWP).</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 </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NEST Corporation has agreed a loan with the Department for Work and Pensions (DWP). This has paid for the scheme to be set up and will cover expected shortfalls in scheme costs during the earlier years while membership is growing. </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 </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NEST Corporation aims for the scheme to become self-financing while providing consistently low charges to members.</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 </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Using qualifying earnings to calculate contributions, currently the legal minimum level of contributions is 5% of a jobholder’s qualifying earnings, for employers whose legal duties have started.  The employer must pay at least 2% of this.  The legal minimum level of contribution level is due to increase to 8% in</a:t>
          </a:r>
          <a:r>
            <a:rPr lang="en-GB" sz="1000" baseline="0">
              <a:solidFill>
                <a:sysClr val="windowText" lastClr="000000"/>
              </a:solidFill>
              <a:effectLst/>
              <a:latin typeface="Arial" panose="020B0604020202020204" pitchFamily="34" charset="0"/>
              <a:ea typeface="+mn-ea"/>
              <a:cs typeface="Arial" panose="020B0604020202020204" pitchFamily="34" charset="0"/>
            </a:rPr>
            <a:t> April 2019</a:t>
          </a:r>
          <a:r>
            <a:rPr lang="en-GB" sz="1000">
              <a:solidFill>
                <a:sysClr val="windowText" lastClr="000000"/>
              </a:solidFill>
              <a:effectLst/>
              <a:latin typeface="Arial" panose="020B0604020202020204" pitchFamily="34" charset="0"/>
              <a:ea typeface="+mn-ea"/>
              <a:cs typeface="Arial" panose="020B0604020202020204" pitchFamily="34" charset="0"/>
            </a:rPr>
            <a:t>.  </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 </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The earnings band used to calculate minimum contributions under existing legislation is called qualifying earnings. Qualifying earnings are currently those between £6,032 and £46,350 for the 2018-19 tax year (2017-18 £5,876 and £45,000 ).</a:t>
          </a:r>
          <a:endParaRPr lang="en-GB" sz="100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 </a:t>
          </a:r>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a:solidFill>
                <a:sysClr val="windowText" lastClr="000000"/>
              </a:solidFill>
              <a:effectLst/>
              <a:latin typeface="Arial" panose="020B0604020202020204" pitchFamily="34" charset="0"/>
              <a:ea typeface="+mn-ea"/>
              <a:cs typeface="Arial" panose="020B0604020202020204" pitchFamily="34" charset="0"/>
            </a:rPr>
            <a:t>Restrictions on the annual contribution limits were removed on 1st April 2017.</a:t>
          </a:r>
          <a:endParaRPr lang="en-GB"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104775</xdr:colOff>
      <xdr:row>66</xdr:row>
      <xdr:rowOff>0</xdr:rowOff>
    </xdr:from>
    <xdr:to>
      <xdr:col>17</xdr:col>
      <xdr:colOff>647700</xdr:colOff>
      <xdr:row>74</xdr:row>
      <xdr:rowOff>99060</xdr:rowOff>
    </xdr:to>
    <xdr:sp macro="" textlink="" fLocksText="0">
      <xdr:nvSpPr>
        <xdr:cNvPr id="2" name="TextBox 1"/>
        <xdr:cNvSpPr txBox="1"/>
      </xdr:nvSpPr>
      <xdr:spPr>
        <a:xfrm rot="10800000" flipH="1" flipV="1">
          <a:off x="104775" y="13091160"/>
          <a:ext cx="10692765" cy="1623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000">
              <a:solidFill>
                <a:srgbClr val="0000FF"/>
              </a:solidFill>
              <a:effectLst/>
              <a:latin typeface="Arial" panose="020B0604020202020204" pitchFamily="34" charset="0"/>
              <a:cs typeface="Arial" panose="020B0604020202020204" pitchFamily="34" charset="0"/>
            </a:rPr>
            <a:t>The land and buildings were revalued by the Valuation Office Agency with</a:t>
          </a:r>
          <a:r>
            <a:rPr lang="en-GB" sz="1000" baseline="0">
              <a:solidFill>
                <a:srgbClr val="0000FF"/>
              </a:solidFill>
              <a:effectLst/>
              <a:latin typeface="Arial" panose="020B0604020202020204" pitchFamily="34" charset="0"/>
              <a:cs typeface="Arial" panose="020B0604020202020204" pitchFamily="34" charset="0"/>
            </a:rPr>
            <a:t> an effective date of 1st April 2017. The valuation has been prepared in accordance with the terms of the Royal Institutie of Chartered Surveyors Valuation Standards, 6th Edition . LHB s are required to apply the revaluation model set out in IAS 16 and value its  capital assets to fair vvalue. Fair value is defined by IAS 16 as the amount for whih as asset could be exchanged between knowledgeable, willing parties in an arms length transaction. This has been undertaken on the assumption that the property is sold as part of the continuing enterprise in occupation. </a:t>
          </a:r>
          <a:endParaRPr lang="en-GB" sz="1000">
            <a:solidFill>
              <a:srgbClr val="0000FF"/>
            </a:solidFill>
            <a:effectLst/>
            <a:latin typeface="Arial" panose="020B0604020202020204" pitchFamily="34" charset="0"/>
            <a:cs typeface="Arial" panose="020B0604020202020204" pitchFamily="34" charset="0"/>
          </a:endParaRPr>
        </a:p>
      </xdr:txBody>
    </xdr:sp>
    <xdr:clientData fLocksWithSheet="0"/>
  </xdr:twoCellAnchor>
</xdr:wsDr>
</file>

<file path=xl/drawings/drawing23.xml><?xml version="1.0" encoding="utf-8"?>
<xdr:wsDr xmlns:xdr="http://schemas.openxmlformats.org/drawingml/2006/spreadsheetDrawing" xmlns:a="http://schemas.openxmlformats.org/drawingml/2006/main">
  <xdr:twoCellAnchor>
    <xdr:from>
      <xdr:col>0</xdr:col>
      <xdr:colOff>104775</xdr:colOff>
      <xdr:row>66</xdr:row>
      <xdr:rowOff>19050</xdr:rowOff>
    </xdr:from>
    <xdr:to>
      <xdr:col>17</xdr:col>
      <xdr:colOff>742950</xdr:colOff>
      <xdr:row>73</xdr:row>
      <xdr:rowOff>127000</xdr:rowOff>
    </xdr:to>
    <xdr:sp macro="" textlink="" fLocksText="0">
      <xdr:nvSpPr>
        <xdr:cNvPr id="2" name="TextBox 1"/>
        <xdr:cNvSpPr txBox="1"/>
      </xdr:nvSpPr>
      <xdr:spPr>
        <a:xfrm>
          <a:off x="104775" y="13036550"/>
          <a:ext cx="10829925" cy="1485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endParaRPr lang="en-GB" sz="1000">
            <a:effectLst/>
          </a:endParaRPr>
        </a:p>
      </xdr:txBody>
    </xdr:sp>
    <xdr:clientData fLocksWithSheet="0"/>
  </xdr:twoCellAnchor>
</xdr:wsDr>
</file>

<file path=xl/drawings/drawing24.xml><?xml version="1.0" encoding="utf-8"?>
<xdr:wsDr xmlns:xdr="http://schemas.openxmlformats.org/drawingml/2006/spreadsheetDrawing" xmlns:a="http://schemas.openxmlformats.org/drawingml/2006/main">
  <xdr:twoCellAnchor>
    <xdr:from>
      <xdr:col>0</xdr:col>
      <xdr:colOff>190500</xdr:colOff>
      <xdr:row>2</xdr:row>
      <xdr:rowOff>114300</xdr:rowOff>
    </xdr:from>
    <xdr:to>
      <xdr:col>10</xdr:col>
      <xdr:colOff>381000</xdr:colOff>
      <xdr:row>36</xdr:row>
      <xdr:rowOff>66675</xdr:rowOff>
    </xdr:to>
    <xdr:sp macro="" textlink="">
      <xdr:nvSpPr>
        <xdr:cNvPr id="2" name="TextBox 1"/>
        <xdr:cNvSpPr txBox="1"/>
      </xdr:nvSpPr>
      <xdr:spPr>
        <a:xfrm>
          <a:off x="190500" y="495300"/>
          <a:ext cx="7810500" cy="6429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209551</xdr:colOff>
      <xdr:row>77</xdr:row>
      <xdr:rowOff>66675</xdr:rowOff>
    </xdr:from>
    <xdr:to>
      <xdr:col>11</xdr:col>
      <xdr:colOff>466726</xdr:colOff>
      <xdr:row>84</xdr:row>
      <xdr:rowOff>133350</xdr:rowOff>
    </xdr:to>
    <xdr:sp macro="" textlink="">
      <xdr:nvSpPr>
        <xdr:cNvPr id="2" name="TextBox 1"/>
        <xdr:cNvSpPr txBox="1"/>
      </xdr:nvSpPr>
      <xdr:spPr>
        <a:xfrm>
          <a:off x="209551" y="14430375"/>
          <a:ext cx="8210550" cy="1400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solidFill>
              <a:srgbClr val="FF0000"/>
            </a:solidFill>
            <a:latin typeface="Arial" panose="020B0604020202020204" pitchFamily="34" charset="0"/>
            <a:cs typeface="Arial" panose="020B0604020202020204" pitchFamily="34"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133350</xdr:colOff>
      <xdr:row>45</xdr:row>
      <xdr:rowOff>99060</xdr:rowOff>
    </xdr:from>
    <xdr:to>
      <xdr:col>10</xdr:col>
      <xdr:colOff>563880</xdr:colOff>
      <xdr:row>54</xdr:row>
      <xdr:rowOff>133350</xdr:rowOff>
    </xdr:to>
    <xdr:sp macro="" textlink="" fLocksText="0">
      <xdr:nvSpPr>
        <xdr:cNvPr id="2" name="TextBox 1"/>
        <xdr:cNvSpPr txBox="1"/>
      </xdr:nvSpPr>
      <xdr:spPr>
        <a:xfrm>
          <a:off x="400050" y="8738235"/>
          <a:ext cx="7821930" cy="17487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In response to the IAS 7 requirement for additional disclosure, the changes in liabilities arising for financing activities are;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Lease Liabilities £27k</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PFI liabilities £163k</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FF"/>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The movement relates to cash, no comparative information is required by IAS 7 in 2018-19.</a:t>
          </a:r>
        </a:p>
        <a:p>
          <a:endParaRPr lang="en-GB" sz="1000">
            <a:solidFill>
              <a:srgbClr val="000000"/>
            </a:solidFill>
            <a:latin typeface="Arial" panose="020B0604020202020204" pitchFamily="34" charset="0"/>
            <a:cs typeface="Arial" panose="020B0604020202020204" pitchFamily="34" charset="0"/>
          </a:endParaRPr>
        </a:p>
        <a:p>
          <a:endParaRPr lang="en-GB" sz="1000">
            <a:solidFill>
              <a:srgbClr val="000000"/>
            </a:solidFill>
            <a:latin typeface="Arial" panose="020B0604020202020204" pitchFamily="34" charset="0"/>
            <a:cs typeface="Arial" panose="020B0604020202020204" pitchFamily="34" charset="0"/>
          </a:endParaRPr>
        </a:p>
      </xdr:txBody>
    </xdr:sp>
    <xdr:clientData fLocksWithSheet="0"/>
  </xdr:twoCellAnchor>
</xdr:wsDr>
</file>

<file path=xl/drawings/drawing27.xml><?xml version="1.0" encoding="utf-8"?>
<xdr:wsDr xmlns:xdr="http://schemas.openxmlformats.org/drawingml/2006/spreadsheetDrawing" xmlns:a="http://schemas.openxmlformats.org/drawingml/2006/main">
  <xdr:twoCellAnchor>
    <xdr:from>
      <xdr:col>0</xdr:col>
      <xdr:colOff>68580</xdr:colOff>
      <xdr:row>58</xdr:row>
      <xdr:rowOff>167640</xdr:rowOff>
    </xdr:from>
    <xdr:to>
      <xdr:col>17</xdr:col>
      <xdr:colOff>647700</xdr:colOff>
      <xdr:row>71</xdr:row>
      <xdr:rowOff>15240</xdr:rowOff>
    </xdr:to>
    <xdr:sp macro="" textlink="" fLocksText="0">
      <xdr:nvSpPr>
        <xdr:cNvPr id="2" name="TextBox 1"/>
        <xdr:cNvSpPr txBox="1"/>
      </xdr:nvSpPr>
      <xdr:spPr>
        <a:xfrm>
          <a:off x="68580" y="11300460"/>
          <a:ext cx="9570720" cy="2324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0" i="0">
              <a:solidFill>
                <a:schemeClr val="dk1"/>
              </a:solidFill>
              <a:effectLst/>
              <a:latin typeface="+mn-lt"/>
              <a:ea typeface="+mn-ea"/>
              <a:cs typeface="+mn-cs"/>
            </a:rPr>
            <a:t>The expected timing of cashflows are based on best available information; but they could change on the basis of individual case changes. </a:t>
          </a:r>
        </a:p>
        <a:p>
          <a:pPr marL="0" indent="0"/>
          <a:endParaRPr lang="en-US" sz="1100" b="0" i="0">
            <a:solidFill>
              <a:schemeClr val="dk1"/>
            </a:solidFill>
            <a:effectLst/>
            <a:latin typeface="+mn-lt"/>
            <a:ea typeface="+mn-ea"/>
            <a:cs typeface="+mn-cs"/>
          </a:endParaRPr>
        </a:p>
        <a:p>
          <a:pPr marL="0" indent="0"/>
          <a:r>
            <a:rPr lang="en-US" sz="1100" b="0" i="0">
              <a:solidFill>
                <a:schemeClr val="dk1"/>
              </a:solidFill>
              <a:effectLst/>
              <a:latin typeface="+mn-lt"/>
              <a:ea typeface="+mn-ea"/>
              <a:cs typeface="+mn-cs"/>
            </a:rPr>
            <a:t>The Legal &amp; Risk Service (part of the NHS Wales Shared Service Partnership) provide details of Clinical Negligence and personal Injury cases including estimated settlement amounts and the timing of the cashflow. </a:t>
          </a:r>
        </a:p>
        <a:p>
          <a:pPr marL="0" indent="0"/>
          <a:endParaRPr lang="en-US" sz="1100" b="0" i="0">
            <a:solidFill>
              <a:schemeClr val="dk1"/>
            </a:solidFill>
            <a:effectLst/>
            <a:latin typeface="+mn-lt"/>
            <a:ea typeface="+mn-ea"/>
            <a:cs typeface="+mn-cs"/>
          </a:endParaRPr>
        </a:p>
        <a:p>
          <a:pPr marL="0" indent="0"/>
          <a:r>
            <a:rPr lang="en-US" sz="1100" b="0" i="0">
              <a:solidFill>
                <a:schemeClr val="dk1"/>
              </a:solidFill>
              <a:effectLst/>
              <a:latin typeface="+mn-lt"/>
              <a:ea typeface="+mn-ea"/>
              <a:cs typeface="+mn-cs"/>
            </a:rPr>
            <a:t>The provision for Permanent Injury Benefit is supplied by NHS Pensions Agency.  </a:t>
          </a:r>
        </a:p>
        <a:p>
          <a:pPr marL="0" indent="0"/>
          <a:endParaRPr lang="en-US" sz="1100" b="0" i="0">
            <a:solidFill>
              <a:schemeClr val="dk1"/>
            </a:solidFill>
            <a:effectLst/>
            <a:latin typeface="+mn-lt"/>
            <a:ea typeface="+mn-ea"/>
            <a:cs typeface="+mn-cs"/>
          </a:endParaRPr>
        </a:p>
        <a:p>
          <a:pPr marL="0" indent="0"/>
          <a:r>
            <a:rPr lang="en-US" sz="1100" b="0" i="0">
              <a:solidFill>
                <a:schemeClr val="dk1"/>
              </a:solidFill>
              <a:effectLst/>
              <a:latin typeface="+mn-lt"/>
              <a:ea typeface="+mn-ea"/>
              <a:cs typeface="+mn-cs"/>
            </a:rPr>
            <a:t>Other provisions include £1,629k for Continuing Healthcare Claims (2017-18: £3,185k) and £937k for Continuing Healthcare - Judicial Review.</a:t>
          </a:r>
        </a:p>
        <a:p>
          <a:endParaRPr lang="en-US" sz="1000" b="0" i="0" u="none" strike="noStrike">
            <a:solidFill>
              <a:srgbClr val="0000FF"/>
            </a:solidFill>
            <a:latin typeface="Arial" panose="020B0604020202020204" pitchFamily="34" charset="0"/>
            <a:ea typeface="+mn-ea"/>
            <a:cs typeface="Arial" panose="020B0604020202020204" pitchFamily="34" charset="0"/>
          </a:endParaRPr>
        </a:p>
        <a:p>
          <a:r>
            <a:rPr lang="en-US" sz="1100" b="0" i="0">
              <a:solidFill>
                <a:schemeClr val="dk1"/>
              </a:solidFill>
              <a:effectLst/>
              <a:latin typeface="+mn-lt"/>
              <a:ea typeface="+mn-ea"/>
              <a:cs typeface="+mn-cs"/>
            </a:rPr>
            <a:t>The Health Board estimates that it will receive £80,305k from the Welsh Risk Pool in respect of losses and special payments cases </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(including Clinical Negligence, Redress and Personal Injury).</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In addition to the provisions shown above, contingent liabilities are given in Note 21.1 Contingent Liabilities.</a:t>
          </a:r>
          <a:r>
            <a:rPr lang="en-US" sz="1100">
              <a:solidFill>
                <a:schemeClr val="dk1"/>
              </a:solidFill>
              <a:effectLst/>
              <a:latin typeface="+mn-lt"/>
              <a:ea typeface="+mn-ea"/>
              <a:cs typeface="+mn-cs"/>
            </a:rPr>
            <a:t> </a:t>
          </a:r>
          <a:endParaRPr lang="en-GB" sz="1000">
            <a:effectLst/>
          </a:endParaRPr>
        </a:p>
      </xdr:txBody>
    </xdr:sp>
    <xdr:clientData fLocksWithSheet="0"/>
  </xdr:twoCellAnchor>
</xdr:wsDr>
</file>

<file path=xl/drawings/drawing28.xml><?xml version="1.0" encoding="utf-8"?>
<xdr:wsDr xmlns:xdr="http://schemas.openxmlformats.org/drawingml/2006/spreadsheetDrawing" xmlns:a="http://schemas.openxmlformats.org/drawingml/2006/main">
  <xdr:twoCellAnchor>
    <xdr:from>
      <xdr:col>0</xdr:col>
      <xdr:colOff>114300</xdr:colOff>
      <xdr:row>44</xdr:row>
      <xdr:rowOff>68580</xdr:rowOff>
    </xdr:from>
    <xdr:to>
      <xdr:col>17</xdr:col>
      <xdr:colOff>640080</xdr:colOff>
      <xdr:row>58</xdr:row>
      <xdr:rowOff>175260</xdr:rowOff>
    </xdr:to>
    <xdr:sp macro="" textlink="" fLocksText="0">
      <xdr:nvSpPr>
        <xdr:cNvPr id="2" name="TextBox 1"/>
        <xdr:cNvSpPr txBox="1"/>
      </xdr:nvSpPr>
      <xdr:spPr>
        <a:xfrm>
          <a:off x="114300" y="8496300"/>
          <a:ext cx="9197340" cy="27736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fLocksWithSheet="0" fPrintsWithSheet="0"/>
  </xdr:twoCellAnchor>
</xdr:wsDr>
</file>

<file path=xl/drawings/drawing29.xml><?xml version="1.0" encoding="utf-8"?>
<xdr:wsDr xmlns:xdr="http://schemas.openxmlformats.org/drawingml/2006/spreadsheetDrawing" xmlns:a="http://schemas.openxmlformats.org/drawingml/2006/main">
  <xdr:twoCellAnchor>
    <xdr:from>
      <xdr:col>0</xdr:col>
      <xdr:colOff>68579</xdr:colOff>
      <xdr:row>21</xdr:row>
      <xdr:rowOff>0</xdr:rowOff>
    </xdr:from>
    <xdr:to>
      <xdr:col>13</xdr:col>
      <xdr:colOff>104774</xdr:colOff>
      <xdr:row>46</xdr:row>
      <xdr:rowOff>83820</xdr:rowOff>
    </xdr:to>
    <xdr:sp macro="" textlink="" fLocksText="0">
      <xdr:nvSpPr>
        <xdr:cNvPr id="3" name="TextBox 2"/>
        <xdr:cNvSpPr txBox="1"/>
      </xdr:nvSpPr>
      <xdr:spPr>
        <a:xfrm>
          <a:off x="68579" y="4023360"/>
          <a:ext cx="8867775" cy="4846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0" i="0" u="none" strike="noStrike">
              <a:solidFill>
                <a:srgbClr val="0000FF"/>
              </a:solidFill>
              <a:latin typeface="Arial" panose="020B0604020202020204" pitchFamily="34" charset="0"/>
              <a:ea typeface="+mn-ea"/>
              <a:cs typeface="Arial" panose="020B0604020202020204" pitchFamily="34" charset="0"/>
            </a:rPr>
            <a:t>Other litigation claims could arise in the future due to known incidents. The expenditure which may arise from such claims cannot be determined and no provision has been made for them. </a:t>
          </a:r>
          <a:r>
            <a:rPr lang="en-US" sz="1000">
              <a:solidFill>
                <a:srgbClr val="0000FF"/>
              </a:solidFill>
              <a:latin typeface="Arial" panose="020B0604020202020204" pitchFamily="34" charset="0"/>
              <a:cs typeface="Arial" panose="020B0604020202020204" pitchFamily="34" charset="0"/>
            </a:rPr>
            <a:t> </a:t>
          </a:r>
        </a:p>
        <a:p>
          <a:endParaRPr lang="en-US" sz="1000" b="0" i="0" u="none" strike="noStrike">
            <a:solidFill>
              <a:srgbClr val="0000FF"/>
            </a:solidFill>
            <a:latin typeface="Arial" panose="020B0604020202020204" pitchFamily="34" charset="0"/>
            <a:ea typeface="+mn-ea"/>
            <a:cs typeface="Arial" panose="020B0604020202020204" pitchFamily="34" charset="0"/>
          </a:endParaRPr>
        </a:p>
        <a:p>
          <a:r>
            <a:rPr lang="en-US" sz="1000" b="0" i="0" u="none" strike="noStrike">
              <a:solidFill>
                <a:srgbClr val="0000FF"/>
              </a:solidFill>
              <a:latin typeface="Arial" panose="020B0604020202020204" pitchFamily="34" charset="0"/>
              <a:ea typeface="+mn-ea"/>
              <a:cs typeface="Arial" panose="020B0604020202020204" pitchFamily="34" charset="0"/>
            </a:rPr>
            <a:t>Liability for Permanent Injury Benefit under the NHS Injury Benefit Scheme lies with the employer. Individual claims to the NHS Pensions Agency could arise due to known incidents. </a:t>
          </a:r>
          <a:r>
            <a:rPr lang="en-US" sz="1000">
              <a:solidFill>
                <a:srgbClr val="0000FF"/>
              </a:solidFill>
              <a:latin typeface="Arial" panose="020B0604020202020204" pitchFamily="34" charset="0"/>
              <a:cs typeface="Arial" panose="020B0604020202020204" pitchFamily="34" charset="0"/>
            </a:rPr>
            <a:t> </a:t>
          </a:r>
        </a:p>
        <a:p>
          <a:endParaRPr lang="en-US" sz="1000" b="0" i="0" u="none" strike="noStrike">
            <a:solidFill>
              <a:srgbClr val="0000FF"/>
            </a:solidFill>
            <a:latin typeface="Arial" panose="020B0604020202020204" pitchFamily="34" charset="0"/>
            <a:ea typeface="+mn-ea"/>
            <a:cs typeface="Arial" panose="020B0604020202020204" pitchFamily="34" charset="0"/>
          </a:endParaRPr>
        </a:p>
        <a:p>
          <a:r>
            <a:rPr lang="en-US" sz="1000" b="0" i="0" u="none" strike="noStrike">
              <a:solidFill>
                <a:srgbClr val="0000FF"/>
              </a:solidFill>
              <a:latin typeface="Arial" panose="020B0604020202020204" pitchFamily="34" charset="0"/>
              <a:ea typeface="+mn-ea"/>
              <a:cs typeface="Arial" panose="020B0604020202020204" pitchFamily="34" charset="0"/>
            </a:rPr>
            <a:t>Liabilities for continuing healthcare costs continue to be a significant financial issue for the LHB. The 31</a:t>
          </a:r>
          <a:r>
            <a:rPr lang="en-US" sz="1000" b="0" i="0" u="none" strike="noStrike" baseline="30000">
              <a:solidFill>
                <a:srgbClr val="0000FF"/>
              </a:solidFill>
              <a:latin typeface="Arial" panose="020B0604020202020204" pitchFamily="34" charset="0"/>
              <a:ea typeface="+mn-ea"/>
              <a:cs typeface="Arial" panose="020B0604020202020204" pitchFamily="34" charset="0"/>
            </a:rPr>
            <a:t>st</a:t>
          </a:r>
          <a:r>
            <a:rPr lang="en-US" sz="1000" b="0" i="0" u="none" strike="noStrike">
              <a:solidFill>
                <a:srgbClr val="0000FF"/>
              </a:solidFill>
              <a:latin typeface="Arial" panose="020B0604020202020204" pitchFamily="34" charset="0"/>
              <a:ea typeface="+mn-ea"/>
              <a:cs typeface="Arial" panose="020B0604020202020204" pitchFamily="34" charset="0"/>
            </a:rPr>
            <a:t> July 2014 deadline for the submission of any claims for continuing healthcare costs dating back to 1</a:t>
          </a:r>
          <a:r>
            <a:rPr lang="en-US" sz="1000" b="0" i="0" u="none" strike="noStrike" baseline="30000">
              <a:solidFill>
                <a:srgbClr val="0000FF"/>
              </a:solidFill>
              <a:latin typeface="Arial" panose="020B0604020202020204" pitchFamily="34" charset="0"/>
              <a:ea typeface="+mn-ea"/>
              <a:cs typeface="Arial" panose="020B0604020202020204" pitchFamily="34" charset="0"/>
            </a:rPr>
            <a:t>st</a:t>
          </a:r>
          <a:r>
            <a:rPr lang="en-US" sz="1000" b="0" i="0" u="none" strike="noStrike">
              <a:solidFill>
                <a:srgbClr val="0000FF"/>
              </a:solidFill>
              <a:latin typeface="Arial" panose="020B0604020202020204" pitchFamily="34" charset="0"/>
              <a:ea typeface="+mn-ea"/>
              <a:cs typeface="Arial" panose="020B0604020202020204" pitchFamily="34" charset="0"/>
            </a:rPr>
            <a:t> April 2003 resulted in a large increase in the number of claims which have been recognised in the 2018/19 provision assessment.</a:t>
          </a:r>
          <a:r>
            <a:rPr lang="en-US" sz="1000">
              <a:solidFill>
                <a:srgbClr val="0000FF"/>
              </a:solidFill>
              <a:latin typeface="Arial" panose="020B0604020202020204" pitchFamily="34" charset="0"/>
              <a:cs typeface="Arial" panose="020B0604020202020204" pitchFamily="34" charset="0"/>
            </a:rPr>
            <a:t> </a:t>
          </a:r>
        </a:p>
        <a:p>
          <a:endParaRPr lang="en-US" sz="1000" b="0" i="0" u="none" strike="noStrike">
            <a:solidFill>
              <a:srgbClr val="0000FF"/>
            </a:solidFill>
            <a:latin typeface="Arial" panose="020B0604020202020204" pitchFamily="34" charset="0"/>
            <a:ea typeface="+mn-ea"/>
            <a:cs typeface="Arial" panose="020B0604020202020204" pitchFamily="34" charset="0"/>
          </a:endParaRPr>
        </a:p>
        <a:p>
          <a:r>
            <a:rPr lang="en-US" sz="1000" b="0" i="0" u="none" strike="noStrike">
              <a:solidFill>
                <a:srgbClr val="0000FF"/>
              </a:solidFill>
              <a:latin typeface="Arial" panose="020B0604020202020204" pitchFamily="34" charset="0"/>
              <a:ea typeface="+mn-ea"/>
              <a:cs typeface="Arial" panose="020B0604020202020204" pitchFamily="34" charset="0"/>
            </a:rPr>
            <a:t>Cwm Taf LHB is responsible for post 1</a:t>
          </a:r>
          <a:r>
            <a:rPr lang="en-US" sz="1000" b="0" i="0" u="none" strike="noStrike" baseline="30000">
              <a:solidFill>
                <a:srgbClr val="0000FF"/>
              </a:solidFill>
              <a:latin typeface="Arial" panose="020B0604020202020204" pitchFamily="34" charset="0"/>
              <a:ea typeface="+mn-ea"/>
              <a:cs typeface="Arial" panose="020B0604020202020204" pitchFamily="34" charset="0"/>
            </a:rPr>
            <a:t>st</a:t>
          </a:r>
          <a:r>
            <a:rPr lang="en-US" sz="1000" b="0" i="0" u="none" strike="noStrike">
              <a:solidFill>
                <a:srgbClr val="0000FF"/>
              </a:solidFill>
              <a:latin typeface="Arial" panose="020B0604020202020204" pitchFamily="34" charset="0"/>
              <a:ea typeface="+mn-ea"/>
              <a:cs typeface="Arial" panose="020B0604020202020204" pitchFamily="34" charset="0"/>
            </a:rPr>
            <a:t> April 2003 costs and the financial statements include the following amounts relating to those uncertain continuing healthcare costs: </a:t>
          </a:r>
          <a:r>
            <a:rPr lang="en-US" sz="1000">
              <a:solidFill>
                <a:srgbClr val="0000FF"/>
              </a:solidFill>
              <a:latin typeface="Arial" panose="020B0604020202020204" pitchFamily="34" charset="0"/>
              <a:cs typeface="Arial" panose="020B0604020202020204" pitchFamily="34" charset="0"/>
            </a:rPr>
            <a:t> </a:t>
          </a:r>
        </a:p>
        <a:p>
          <a:pPr marL="0" indent="0"/>
          <a:endParaRPr lang="en-US" sz="1000" b="0" i="0" u="none" strike="noStrike">
            <a:solidFill>
              <a:srgbClr val="0000FF"/>
            </a:solidFill>
            <a:latin typeface="Arial" panose="020B0604020202020204" pitchFamily="34" charset="0"/>
            <a:ea typeface="+mn-ea"/>
            <a:cs typeface="Arial" panose="020B0604020202020204" pitchFamily="34" charset="0"/>
          </a:endParaRPr>
        </a:p>
        <a:p>
          <a:pPr marL="0" indent="0"/>
          <a:r>
            <a:rPr lang="en-US" sz="1000" b="0" i="0" u="none" strike="noStrike">
              <a:solidFill>
                <a:srgbClr val="0000FF"/>
              </a:solidFill>
              <a:latin typeface="Arial" panose="020B0604020202020204" pitchFamily="34" charset="0"/>
              <a:ea typeface="+mn-ea"/>
              <a:cs typeface="Arial" panose="020B0604020202020204" pitchFamily="34" charset="0"/>
            </a:rPr>
            <a:t>Note 20 sets out the £1.629m provision made for probable continuing care costs relating to 77 claims received.  </a:t>
          </a:r>
        </a:p>
        <a:p>
          <a:pPr marL="0" indent="0"/>
          <a:endParaRPr lang="en-GB" sz="1000" b="0" i="0" u="none" strike="noStrike">
            <a:solidFill>
              <a:srgbClr val="0000FF"/>
            </a:solidFill>
            <a:latin typeface="Arial" panose="020B0604020202020204" pitchFamily="34" charset="0"/>
            <a:ea typeface="+mn-ea"/>
            <a:cs typeface="Arial" panose="020B0604020202020204" pitchFamily="34" charset="0"/>
          </a:endParaRPr>
        </a:p>
        <a:p>
          <a:pPr marL="0" indent="0"/>
          <a:r>
            <a:rPr lang="en-US" sz="1000" b="0" i="0" u="none" strike="noStrike">
              <a:solidFill>
                <a:srgbClr val="0000FF"/>
              </a:solidFill>
              <a:latin typeface="Arial" panose="020B0604020202020204" pitchFamily="34" charset="0"/>
              <a:ea typeface="+mn-ea"/>
              <a:cs typeface="Arial" panose="020B0604020202020204" pitchFamily="34" charset="0"/>
            </a:rPr>
            <a:t>Note 21.1 sets out the £2.361m contingent liability for possible continuing care costs relating to 63 claims received. </a:t>
          </a:r>
        </a:p>
        <a:p>
          <a:endParaRPr lang="en-US" sz="1100" b="0" i="0" u="none" strike="noStrike">
            <a:solidFill>
              <a:schemeClr val="dk1"/>
            </a:solidFill>
            <a:latin typeface="+mn-lt"/>
            <a:ea typeface="+mn-ea"/>
            <a:cs typeface="+mn-cs"/>
          </a:endParaRPr>
        </a:p>
        <a:p>
          <a:endParaRPr lang="en-US" sz="1100" b="0" i="0" u="none" strike="noStrike">
            <a:solidFill>
              <a:schemeClr val="dk1"/>
            </a:solidFill>
            <a:latin typeface="+mn-lt"/>
            <a:ea typeface="+mn-ea"/>
            <a:cs typeface="+mn-cs"/>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2</xdr:row>
      <xdr:rowOff>114300</xdr:rowOff>
    </xdr:from>
    <xdr:to>
      <xdr:col>7</xdr:col>
      <xdr:colOff>990601</xdr:colOff>
      <xdr:row>57</xdr:row>
      <xdr:rowOff>133350</xdr:rowOff>
    </xdr:to>
    <xdr:sp macro="" textlink="">
      <xdr:nvSpPr>
        <xdr:cNvPr id="2" name="Text Box 1"/>
        <xdr:cNvSpPr txBox="1">
          <a:spLocks noChangeArrowheads="1"/>
        </xdr:cNvSpPr>
      </xdr:nvSpPr>
      <xdr:spPr bwMode="auto">
        <a:xfrm>
          <a:off x="161925" y="514350"/>
          <a:ext cx="5972176" cy="8982075"/>
        </a:xfrm>
        <a:prstGeom prst="rect">
          <a:avLst/>
        </a:prstGeom>
        <a:solidFill>
          <a:srgbClr val="FFFFFF"/>
        </a:solidFill>
        <a:ln w="9525">
          <a:noFill/>
          <a:miter lim="800000"/>
          <a:headEnd/>
          <a:tailEnd/>
        </a:ln>
      </xdr:spPr>
      <xdr:txBody>
        <a:bodyPr vertOverflow="clip" wrap="square" lIns="27432" tIns="22860"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1.6 Property, plant and equipment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Recognition</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Property, plant and equipment is capitalised if:</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it is held for use in delivering services or for administrative purposes;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it is probable that future economic benefits will flow to, or service potential will be supplied to, the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LHB;</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it is expected to be used for more than one financial year;</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the cost of the item can be measured reliably; and</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the item has cost of at least </a:t>
          </a: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5,000; or</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Collectively, a number of items have a cost of at least </a:t>
          </a: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5,000 and individually have a cost of more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than </a:t>
          </a: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250, where the assets are functionally interdependent, they had broadly simultaneous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purchase dates, are anticipated to have simultaneous disposal dates and are under single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managerial control; or</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Items form part of the initial equipping and setting-up cost of a new building, ward or unit,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irrespective of their individual or collective cost.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Where a large asset, for example a building, includes a number of components with significantly different asset lives, the components are treated as separate assets and depreciated over their own useful economic lives.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Valuation</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All property, plant and equipment are measured initially at cost, representing the cost directly attributable to acquiring or constructing the asset and bringing it to the location and condition necessary for it to be capable of operating in the manner intended by management.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Land and buildings used for the LHBs services or for administrative purposes are stated in the Statement of Financial Position at their revalued amounts, being the fair value at the date of revaluation less any subsequent accumulated depreciation and impairment losses.  Revaluations are performed with sufficient regularity to ensure that carrying amounts are not materially different from those that would be determined at the end of the reporting period.  Fair values are determined as follows: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Land and non-specialised buildings </a:t>
          </a: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market value for existing use</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Specialised buildings </a:t>
          </a: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depreciated replacement cost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HM Treasury has adopted a standard approach to depreciated replacement cost valuations based on modern equivalent assets and, where it would meet the location requirements of the service being provided, an alternative site can be valued.  NHS Wales bodies have applied these new valuation requirements from 1 April 2009.</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Properties in the course of construction for service or administration purposes are carried at cost, less any impairment loss.  Cost includes professional fees but not borrowing costs, which are recognised as expenses immediately, as allowed by IAS 23 for assets held at fair value.  Assets are revalued and depreciation commences when they are brought into use.</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In 2017-18 a formal revaluation exercise was applied to land and properties. The carrying value of existing assets at that date will be written off over their remaining useful lives and new fixtures and equipment are carried at depreciated historic cost as this is not considered to be materially different from fair value.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An increase arising on revaluation is taken to the revaluation reserve except when it reverses an impairment for the same asset previously recognised in expenditure, in which case it is credited to expenditure to the extent of the decrease previously charged there. A revaluation decrease that does not result from a loss of economic value or service potential is recognised as an impairment charged to the revaluation reserve to the extent that there is a balance on the reserve for the asset and, thereafter, to expenditure. Impairment losses that arise from a clear consumption of economic benefit should be taken to expenditure.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Times New Roman"/>
            </a:rPr>
            <a:t/>
          </a:r>
          <a:br>
            <a:rPr kumimoji="0" lang="en-GB" sz="1100" b="0" i="0" u="none" strike="noStrike" kern="0" cap="none" spc="0" normalizeH="0" baseline="0" noProof="0">
              <a:ln>
                <a:noFill/>
              </a:ln>
              <a:solidFill>
                <a:sysClr val="windowText" lastClr="000000"/>
              </a:solidFill>
              <a:effectLst/>
              <a:uLnTx/>
              <a:uFillTx/>
              <a:latin typeface="+mn-lt"/>
              <a:ea typeface="Calibri"/>
              <a:cs typeface="Times New Roman"/>
            </a:rPr>
          </a:b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Times New Roman"/>
            </a:rPr>
            <a:t> </a:t>
          </a:r>
          <a:endParaRPr kumimoji="0" lang="en-GB" sz="1100" b="0" i="0" u="none" strike="noStrike" kern="0" cap="none" spc="0" normalizeH="0" baseline="0" noProof="0">
            <a:ln>
              <a:noFill/>
            </a:ln>
            <a:solidFill>
              <a:sysClr val="windowText" lastClr="000000"/>
            </a:solidFill>
            <a:effectLst/>
            <a:uLnTx/>
            <a:uFillTx/>
            <a:latin typeface="+mn-lt"/>
            <a:ea typeface="Calibri"/>
            <a:cs typeface="Times New Roman"/>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FF"/>
            </a:solidFill>
            <a:effectLst/>
            <a:uLnTx/>
            <a:uFillTx/>
            <a:latin typeface="Arial"/>
            <a:ea typeface="+mn-ea"/>
            <a:cs typeface="Arial"/>
          </a:endParaRPr>
        </a:p>
        <a:p>
          <a:pPr algn="l" rtl="0">
            <a:defRPr sz="1000"/>
          </a:pPr>
          <a:endParaRPr lang="en-GB" sz="1000" b="0" i="0" u="none" strike="noStrike" baseline="0">
            <a:solidFill>
              <a:srgbClr val="000000"/>
            </a:solidFill>
            <a:latin typeface="Arial"/>
            <a:cs typeface="Aria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9</xdr:col>
      <xdr:colOff>723900</xdr:colOff>
      <xdr:row>8</xdr:row>
      <xdr:rowOff>85725</xdr:rowOff>
    </xdr:to>
    <xdr:sp macro="" textlink="">
      <xdr:nvSpPr>
        <xdr:cNvPr id="2" name="Text Box 1"/>
        <xdr:cNvSpPr txBox="1">
          <a:spLocks noChangeArrowheads="1"/>
        </xdr:cNvSpPr>
      </xdr:nvSpPr>
      <xdr:spPr bwMode="auto">
        <a:xfrm>
          <a:off x="123825" y="790575"/>
          <a:ext cx="6315075" cy="628650"/>
        </a:xfrm>
        <a:prstGeom prst="rect">
          <a:avLst/>
        </a:prstGeom>
        <a:solidFill>
          <a:srgbClr val="FFFFFF"/>
        </a:solidFill>
        <a:ln w="9525" algn="ctr">
          <a:noFill/>
          <a:miter lim="800000"/>
          <a:headEnd/>
          <a:tailEnd/>
        </a:ln>
        <a:effectLst/>
      </xdr:spPr>
      <xdr:txBody>
        <a:bodyPr vertOverflow="clip" wrap="square" lIns="27432" tIns="22860" rIns="0" bIns="0" anchor="t" upright="1"/>
        <a:lstStyle/>
        <a:p>
          <a:pPr algn="l" rtl="0">
            <a:defRPr sz="1000"/>
          </a:pPr>
          <a:r>
            <a:rPr lang="en-GB" sz="1000" b="0" i="0" u="none" strike="noStrike" baseline="0">
              <a:solidFill>
                <a:srgbClr val="000000"/>
              </a:solidFill>
              <a:latin typeface="Arial"/>
              <a:cs typeface="Arial"/>
            </a:rPr>
            <a:t>Losses and special payments are charged to the Statement of Comprehensive Net Expenditure in accordance with IFRS but are recorded in the losses and special payments register when payment is made.  Therefore this note is prepared on a cash basis.</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114300</xdr:colOff>
      <xdr:row>5</xdr:row>
      <xdr:rowOff>161925</xdr:rowOff>
    </xdr:from>
    <xdr:to>
      <xdr:col>10</xdr:col>
      <xdr:colOff>619125</xdr:colOff>
      <xdr:row>18</xdr:row>
      <xdr:rowOff>28575</xdr:rowOff>
    </xdr:to>
    <xdr:sp macro="" textlink="" fLocksText="0">
      <xdr:nvSpPr>
        <xdr:cNvPr id="2" name="Text Box 1"/>
        <xdr:cNvSpPr txBox="1">
          <a:spLocks noChangeArrowheads="1"/>
        </xdr:cNvSpPr>
      </xdr:nvSpPr>
      <xdr:spPr bwMode="auto">
        <a:xfrm>
          <a:off x="114300" y="1114425"/>
          <a:ext cx="7419975" cy="2343150"/>
        </a:xfrm>
        <a:prstGeom prst="rect">
          <a:avLst/>
        </a:prstGeom>
        <a:solidFill>
          <a:srgbClr val="FFFFFF"/>
        </a:solidFill>
        <a:ln w="9525" algn="ctr">
          <a:noFill/>
          <a:miter lim="800000"/>
          <a:headEnd/>
          <a:tailEnd/>
        </a:ln>
        <a:effectLst/>
      </xdr:spPr>
      <xdr:txBody>
        <a:bodyPr vertOverflow="clip" wrap="square" lIns="27432" tIns="22860" rIns="0" bIns="0" anchor="t" upright="1"/>
        <a:lstStyle/>
        <a:p>
          <a:pPr rtl="0"/>
          <a:r>
            <a:rPr lang="en-GB" sz="1100" b="0" i="0" baseline="0">
              <a:effectLst/>
              <a:latin typeface="+mn-lt"/>
              <a:ea typeface="+mn-ea"/>
              <a:cs typeface="+mn-cs"/>
            </a:rPr>
            <a:t>The Buildings finance lease reported on page 54 includes building improvements to the Dental Teaching Unit.  There are no other significant leasing arrangements which require further disclosure.</a:t>
          </a:r>
          <a:endParaRPr lang="en-GB" sz="1000">
            <a:effectLst/>
          </a:endParaRPr>
        </a:p>
      </xdr:txBody>
    </xdr:sp>
    <xdr:clientData fLocksWithSheet="0"/>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38</xdr:row>
      <xdr:rowOff>171450</xdr:rowOff>
    </xdr:from>
    <xdr:to>
      <xdr:col>7</xdr:col>
      <xdr:colOff>1095375</xdr:colOff>
      <xdr:row>44</xdr:row>
      <xdr:rowOff>9525</xdr:rowOff>
    </xdr:to>
    <xdr:sp macro="" textlink="">
      <xdr:nvSpPr>
        <xdr:cNvPr id="2" name="TextBox 1"/>
        <xdr:cNvSpPr txBox="1"/>
      </xdr:nvSpPr>
      <xdr:spPr>
        <a:xfrm>
          <a:off x="0" y="7781925"/>
          <a:ext cx="8048625" cy="9810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b="0" i="0" u="none" strike="noStrike">
              <a:solidFill>
                <a:srgbClr val="0000FF"/>
              </a:solidFill>
              <a:effectLst/>
              <a:latin typeface="+mn-lt"/>
              <a:ea typeface="+mn-ea"/>
              <a:cs typeface="+mn-cs"/>
            </a:rPr>
            <a:t>The contract is for the installation, operation, maintenance and ownership of a Combined Heat and Power plant and the complete management and operation of a central </a:t>
          </a:r>
          <a:r>
            <a:rPr lang="en-GB" sz="1000">
              <a:solidFill>
                <a:srgbClr val="0000FF"/>
              </a:solidFill>
            </a:rPr>
            <a:t> </a:t>
          </a:r>
          <a:r>
            <a:rPr lang="en-GB" sz="1100" b="0" i="0" u="none" strike="noStrike">
              <a:solidFill>
                <a:srgbClr val="0000FF"/>
              </a:solidFill>
              <a:effectLst/>
              <a:latin typeface="+mn-lt"/>
              <a:ea typeface="+mn-ea"/>
              <a:cs typeface="+mn-cs"/>
            </a:rPr>
            <a:t>boiler plant installation, light fittings and building management system on the Prince Charles Hospital site. The contract includes performance guarantees for the supply of</a:t>
          </a:r>
          <a:r>
            <a:rPr lang="en-GB" sz="1000">
              <a:solidFill>
                <a:srgbClr val="0000FF"/>
              </a:solidFill>
            </a:rPr>
            <a:t> </a:t>
          </a:r>
          <a:r>
            <a:rPr lang="en-GB" sz="1100" b="0" i="0" u="none" strike="noStrike">
              <a:solidFill>
                <a:srgbClr val="0000FF"/>
              </a:solidFill>
              <a:effectLst/>
              <a:latin typeface="+mn-lt"/>
              <a:ea typeface="+mn-ea"/>
              <a:cs typeface="+mn-cs"/>
            </a:rPr>
            <a:t>hot water and electricity. The charging structure requires the Health Board to pay for the heat (in the form of hot water) created from the electricity generated by the</a:t>
          </a:r>
          <a:r>
            <a:rPr lang="en-GB" sz="1000">
              <a:solidFill>
                <a:srgbClr val="0000FF"/>
              </a:solidFill>
            </a:rPr>
            <a:t> </a:t>
          </a:r>
          <a:r>
            <a:rPr lang="en-GB" sz="1100" b="0" i="0" u="none" strike="noStrike">
              <a:solidFill>
                <a:srgbClr val="0000FF"/>
              </a:solidFill>
              <a:effectLst/>
              <a:latin typeface="+mn-lt"/>
              <a:ea typeface="+mn-ea"/>
              <a:cs typeface="+mn-cs"/>
            </a:rPr>
            <a:t>Combined Heat and Power plant being supplied free of charge to the Health Board.</a:t>
          </a:r>
          <a:r>
            <a:rPr lang="en-GB" sz="1000">
              <a:solidFill>
                <a:srgbClr val="0000FF"/>
              </a:solidFill>
            </a:rPr>
            <a:t> </a:t>
          </a:r>
          <a:endParaRPr lang="en-GB" sz="1000">
            <a:solidFill>
              <a:srgbClr val="0000FF"/>
            </a:solidFill>
            <a:latin typeface="Arial" panose="020B0604020202020204" pitchFamily="34" charset="0"/>
            <a:cs typeface="Arial" panose="020B0604020202020204" pitchFamily="34"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419100</xdr:colOff>
      <xdr:row>2</xdr:row>
      <xdr:rowOff>85725</xdr:rowOff>
    </xdr:from>
    <xdr:to>
      <xdr:col>10</xdr:col>
      <xdr:colOff>571500</xdr:colOff>
      <xdr:row>30</xdr:row>
      <xdr:rowOff>0</xdr:rowOff>
    </xdr:to>
    <xdr:sp macro="" textlink="">
      <xdr:nvSpPr>
        <xdr:cNvPr id="2" name="TextBox 1"/>
        <xdr:cNvSpPr txBox="1"/>
      </xdr:nvSpPr>
      <xdr:spPr>
        <a:xfrm>
          <a:off x="419100" y="476250"/>
          <a:ext cx="7772400" cy="5248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solidFill>
                <a:sysClr val="windowText" lastClr="000000"/>
              </a:solidFill>
              <a:latin typeface="Arial" panose="020B0604020202020204" pitchFamily="34" charset="0"/>
              <a:cs typeface="Arial" panose="020B0604020202020204" pitchFamily="34" charset="0"/>
            </a:rPr>
            <a:t>26. Financial risk management</a:t>
          </a:r>
        </a:p>
        <a:p>
          <a:endParaRPr lang="en-GB" sz="1000">
            <a:solidFill>
              <a:sysClr val="windowText" lastClr="000000"/>
            </a:solidFill>
            <a:latin typeface="Arial" panose="020B0604020202020204" pitchFamily="34" charset="0"/>
            <a:cs typeface="Arial" panose="020B0604020202020204" pitchFamily="34" charset="0"/>
          </a:endParaRPr>
        </a:p>
        <a:p>
          <a:r>
            <a:rPr lang="en-GB" sz="1000">
              <a:solidFill>
                <a:sysClr val="windowText" lastClr="000000"/>
              </a:solidFill>
              <a:latin typeface="Arial" panose="020B0604020202020204" pitchFamily="34" charset="0"/>
              <a:cs typeface="Arial" panose="020B0604020202020204" pitchFamily="34" charset="0"/>
            </a:rPr>
            <a:t>Financial reporting standard IFRS 7 requires disclosure of the role that financial instruments have had during the period in creating or changing the risks a body faces in undertaking its activities. The LHB is not exposed to the degree of financial risk faced by business entities.  Also financial instruments play a much more limited role in creating or changing risk than would be typical of listed companies, to which these standards mainly apply.  The LHB has limited powers to invest and financial assets and liabilities are generated by day-to-day operational activities rather than being held to change the risks facing the LHB in undertaking its activities.</a:t>
          </a:r>
        </a:p>
        <a:p>
          <a:endParaRPr lang="en-GB" sz="1000">
            <a:solidFill>
              <a:sysClr val="windowText" lastClr="000000"/>
            </a:solidFill>
            <a:latin typeface="Arial" panose="020B0604020202020204" pitchFamily="34" charset="0"/>
            <a:cs typeface="Arial" panose="020B0604020202020204" pitchFamily="34" charset="0"/>
          </a:endParaRPr>
        </a:p>
        <a:p>
          <a:r>
            <a:rPr lang="en-GB" sz="1000" b="1">
              <a:solidFill>
                <a:sysClr val="windowText" lastClr="000000"/>
              </a:solidFill>
              <a:latin typeface="Arial" panose="020B0604020202020204" pitchFamily="34" charset="0"/>
              <a:cs typeface="Arial" panose="020B0604020202020204" pitchFamily="34" charset="0"/>
            </a:rPr>
            <a:t>Currency risk</a:t>
          </a:r>
        </a:p>
        <a:p>
          <a:r>
            <a:rPr lang="en-GB" sz="1000">
              <a:solidFill>
                <a:sysClr val="windowText" lastClr="000000"/>
              </a:solidFill>
              <a:latin typeface="Arial" panose="020B0604020202020204" pitchFamily="34" charset="0"/>
              <a:cs typeface="Arial" panose="020B0604020202020204" pitchFamily="34" charset="0"/>
            </a:rPr>
            <a:t>The LHB is principally a domestic organisation with the great majority of transactions, assets and liabilities being in the UK and Sterling based.  The LHB has no overseas operations.  The LHB therefore has low exposure to currency rate fluctuations. </a:t>
          </a:r>
        </a:p>
        <a:p>
          <a:endParaRPr lang="en-GB" sz="1000">
            <a:solidFill>
              <a:sysClr val="windowText" lastClr="000000"/>
            </a:solidFill>
            <a:latin typeface="Arial" panose="020B0604020202020204" pitchFamily="34" charset="0"/>
            <a:cs typeface="Arial" panose="020B0604020202020204" pitchFamily="34" charset="0"/>
          </a:endParaRPr>
        </a:p>
        <a:p>
          <a:r>
            <a:rPr lang="en-GB" sz="1000" b="1">
              <a:solidFill>
                <a:sysClr val="windowText" lastClr="000000"/>
              </a:solidFill>
              <a:latin typeface="Arial" panose="020B0604020202020204" pitchFamily="34" charset="0"/>
              <a:cs typeface="Arial" panose="020B0604020202020204" pitchFamily="34" charset="0"/>
            </a:rPr>
            <a:t>Interest rate risk</a:t>
          </a:r>
        </a:p>
        <a:p>
          <a:r>
            <a:rPr lang="en-GB" sz="1000">
              <a:solidFill>
                <a:sysClr val="windowText" lastClr="000000"/>
              </a:solidFill>
              <a:latin typeface="Arial" panose="020B0604020202020204" pitchFamily="34" charset="0"/>
              <a:cs typeface="Arial" panose="020B0604020202020204" pitchFamily="34" charset="0"/>
            </a:rPr>
            <a:t>LHBs are not permitted to borrow.  The LHB therefore has low exposure to interest rate fluctuations</a:t>
          </a:r>
        </a:p>
        <a:p>
          <a:endParaRPr lang="en-GB" sz="1000">
            <a:solidFill>
              <a:sysClr val="windowText" lastClr="000000"/>
            </a:solidFill>
            <a:latin typeface="Arial" panose="020B0604020202020204" pitchFamily="34" charset="0"/>
            <a:cs typeface="Arial" panose="020B0604020202020204" pitchFamily="34" charset="0"/>
          </a:endParaRPr>
        </a:p>
        <a:p>
          <a:r>
            <a:rPr lang="en-GB" sz="1000" b="1">
              <a:solidFill>
                <a:sysClr val="windowText" lastClr="000000"/>
              </a:solidFill>
              <a:latin typeface="Arial" panose="020B0604020202020204" pitchFamily="34" charset="0"/>
              <a:cs typeface="Arial" panose="020B0604020202020204" pitchFamily="34" charset="0"/>
            </a:rPr>
            <a:t>Credit risk</a:t>
          </a:r>
        </a:p>
        <a:p>
          <a:r>
            <a:rPr lang="en-GB" sz="1000">
              <a:solidFill>
                <a:sysClr val="windowText" lastClr="000000"/>
              </a:solidFill>
              <a:latin typeface="Arial" panose="020B0604020202020204" pitchFamily="34" charset="0"/>
              <a:cs typeface="Arial" panose="020B0604020202020204" pitchFamily="34" charset="0"/>
            </a:rPr>
            <a:t>Because the majority of the LHB’s funding derives from funds voted by the Welsh Government the LHB has low exposure to credit risk.  </a:t>
          </a:r>
        </a:p>
        <a:p>
          <a:endParaRPr lang="en-GB" sz="1000">
            <a:solidFill>
              <a:sysClr val="windowText" lastClr="000000"/>
            </a:solidFill>
            <a:latin typeface="Arial" panose="020B0604020202020204" pitchFamily="34" charset="0"/>
            <a:cs typeface="Arial" panose="020B0604020202020204" pitchFamily="34" charset="0"/>
          </a:endParaRPr>
        </a:p>
        <a:p>
          <a:r>
            <a:rPr lang="en-GB" sz="1000" b="1">
              <a:solidFill>
                <a:sysClr val="windowText" lastClr="000000"/>
              </a:solidFill>
              <a:latin typeface="Arial" panose="020B0604020202020204" pitchFamily="34" charset="0"/>
              <a:cs typeface="Arial" panose="020B0604020202020204" pitchFamily="34" charset="0"/>
            </a:rPr>
            <a:t>Liquidity risk</a:t>
          </a:r>
        </a:p>
        <a:p>
          <a:r>
            <a:rPr lang="en-GB" sz="1000">
              <a:solidFill>
                <a:sysClr val="windowText" lastClr="000000"/>
              </a:solidFill>
              <a:latin typeface="Arial" panose="020B0604020202020204" pitchFamily="34" charset="0"/>
              <a:cs typeface="Arial" panose="020B0604020202020204" pitchFamily="34" charset="0"/>
            </a:rPr>
            <a:t>The LHB is required to operate within cash limits set by the Welsh Government for the financial year and draws down funds from the Welsh Government as the requirement arises.  The LHB is not, therefore, exposed to significant liquidity risks.</a:t>
          </a:r>
        </a:p>
        <a:p>
          <a:endParaRPr lang="en-GB" sz="1100"/>
        </a:p>
        <a:p>
          <a:endParaRPr lang="en-GB" sz="11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209550</xdr:colOff>
      <xdr:row>4</xdr:row>
      <xdr:rowOff>95250</xdr:rowOff>
    </xdr:from>
    <xdr:to>
      <xdr:col>9</xdr:col>
      <xdr:colOff>409575</xdr:colOff>
      <xdr:row>22</xdr:row>
      <xdr:rowOff>9525</xdr:rowOff>
    </xdr:to>
    <xdr:sp macro="" textlink="">
      <xdr:nvSpPr>
        <xdr:cNvPr id="2" name="TextBox 1"/>
        <xdr:cNvSpPr txBox="1"/>
      </xdr:nvSpPr>
      <xdr:spPr>
        <a:xfrm>
          <a:off x="209550" y="857250"/>
          <a:ext cx="7058025" cy="3343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en-GB" sz="1000" b="0" i="0" u="none" strike="noStrike" baseline="0" smtClean="0">
              <a:solidFill>
                <a:sysClr val="windowText" lastClr="000000"/>
              </a:solidFill>
              <a:latin typeface="Arial" panose="020B0604020202020204" pitchFamily="34" charset="0"/>
              <a:ea typeface="+mn-ea"/>
              <a:cs typeface="Arial" panose="020B0604020202020204" pitchFamily="34" charset="0"/>
            </a:rPr>
            <a:t>The Cabinet Secretary for Health and Social Services announced on 14 June 2018 that from 1 April 2019, the responsibility for providing healthcare services for the people in the Bridgend County Borough Council (BCBC) area will move from Abertawe Bro Morgannwg UHB to Cwm Taf UHB.</a:t>
          </a:r>
        </a:p>
        <a:p>
          <a:pPr rtl="0"/>
          <a:r>
            <a:rPr lang="en-GB" sz="1000" b="0" i="0" u="none" strike="noStrike" baseline="0" smtClean="0">
              <a:solidFill>
                <a:sysClr val="windowText" lastClr="000000"/>
              </a:solidFill>
              <a:latin typeface="Arial" panose="020B0604020202020204" pitchFamily="34" charset="0"/>
              <a:ea typeface="+mn-ea"/>
              <a:cs typeface="Arial" panose="020B0604020202020204" pitchFamily="34" charset="0"/>
            </a:rPr>
            <a:t> </a:t>
          </a:r>
        </a:p>
        <a:p>
          <a:pPr rtl="0"/>
          <a:r>
            <a:rPr lang="en-GB" sz="1000" b="0" i="0" u="none" strike="noStrike" baseline="0" smtClean="0">
              <a:solidFill>
                <a:sysClr val="windowText" lastClr="000000"/>
              </a:solidFill>
              <a:latin typeface="Arial" panose="020B0604020202020204" pitchFamily="34" charset="0"/>
              <a:ea typeface="+mn-ea"/>
              <a:cs typeface="Arial" panose="020B0604020202020204" pitchFamily="34" charset="0"/>
            </a:rPr>
            <a:t>The Local Health Boards (Area Change) (Wales) (Miscellaneous Amendments) Order 2019 transfers the principal local government area of Bridgend from Abertawe Bro Morgannwg UHB to Cwm Taf UHB. The Order also changes the health board names to Cwm Taf Morgannwg University Health Board and Swansea Bay University Health Board. In accordance with the Local Health Boards (Area Change) (Transfer of Staff, Property and Liabilities) (Wales) Order 2019 made on   19th March 2019 and effective on 1 April 2019 assets and liabilities relating to Bridgend services will transfer from Swansea Bay UHB to Cwm Taf Morgannwg UHB on 1 April 2019.  </a:t>
          </a:r>
        </a:p>
        <a:p>
          <a:pPr rtl="0"/>
          <a:r>
            <a:rPr lang="en-GB" sz="1000" b="0" i="0" u="none" strike="noStrike" baseline="0" smtClean="0">
              <a:solidFill>
                <a:sysClr val="windowText" lastClr="000000"/>
              </a:solidFill>
              <a:latin typeface="Arial" panose="020B0604020202020204" pitchFamily="34" charset="0"/>
              <a:ea typeface="+mn-ea"/>
              <a:cs typeface="Arial" panose="020B0604020202020204" pitchFamily="34" charset="0"/>
            </a:rPr>
            <a:t> </a:t>
          </a:r>
        </a:p>
        <a:p>
          <a:pPr rtl="0"/>
          <a:r>
            <a:rPr lang="en-GB" sz="1000" b="0" i="0" u="none" strike="noStrike" baseline="0" smtClean="0">
              <a:solidFill>
                <a:sysClr val="windowText" lastClr="000000"/>
              </a:solidFill>
              <a:latin typeface="Arial" panose="020B0604020202020204" pitchFamily="34" charset="0"/>
              <a:ea typeface="+mn-ea"/>
              <a:cs typeface="Arial" panose="020B0604020202020204" pitchFamily="34" charset="0"/>
            </a:rPr>
            <a:t>The transfer will be accounted for as a ‘Transfer by Absorption’ in accordance with the Government Financial Reporting Manual. The recorded amounts of net assets will be brought into the financial statements of Cwm Taf Morgannwg UHB from the 1 April 2019.</a:t>
          </a:r>
        </a:p>
        <a:p>
          <a:pPr rtl="0"/>
          <a:r>
            <a:rPr lang="en-GB" sz="1000" b="0" i="0" u="none" strike="noStrike" baseline="0" smtClean="0">
              <a:solidFill>
                <a:sysClr val="windowText" lastClr="000000"/>
              </a:solidFill>
              <a:latin typeface="Arial" panose="020B0604020202020204" pitchFamily="34" charset="0"/>
              <a:ea typeface="+mn-ea"/>
              <a:cs typeface="Arial" panose="020B0604020202020204" pitchFamily="34" charset="0"/>
            </a:rPr>
            <a:t> </a:t>
          </a:r>
        </a:p>
        <a:p>
          <a:pPr rtl="0"/>
          <a:r>
            <a:rPr lang="en-GB" sz="1000" b="0" i="0" u="none" strike="noStrike" baseline="0" smtClean="0">
              <a:solidFill>
                <a:sysClr val="windowText" lastClr="000000"/>
              </a:solidFill>
              <a:latin typeface="Arial" panose="020B0604020202020204" pitchFamily="34" charset="0"/>
              <a:ea typeface="+mn-ea"/>
              <a:cs typeface="Arial" panose="020B0604020202020204" pitchFamily="34" charset="0"/>
            </a:rPr>
            <a:t>The impact of the transfer for Cwm Taf Morgannwg UHB is estimated to increase the expenditure and associated funding by 44% for future financial years.</a:t>
          </a:r>
        </a:p>
        <a:p>
          <a:pPr rtl="0"/>
          <a:r>
            <a:rPr lang="en-GB" sz="1100" b="0" i="0" u="none" strike="noStrike" baseline="0" smtClean="0">
              <a:solidFill>
                <a:schemeClr val="dk1"/>
              </a:solidFill>
              <a:latin typeface="+mn-lt"/>
              <a:ea typeface="+mn-ea"/>
              <a:cs typeface="+mn-cs"/>
            </a:rPr>
            <a:t> </a:t>
          </a:r>
        </a:p>
        <a:p>
          <a:endParaRPr lang="en-GB" sz="1000">
            <a:solidFill>
              <a:srgbClr val="0000FF"/>
            </a:solidFill>
            <a:effectLst/>
            <a:latin typeface="Arial" panose="020B0604020202020204" pitchFamily="34" charset="0"/>
            <a:cs typeface="Arial" panose="020B0604020202020204" pitchFamily="34" charset="0"/>
          </a:endParaRPr>
        </a:p>
        <a:p>
          <a:endParaRPr lang="en-GB" sz="1000">
            <a:latin typeface="Arial" panose="020B0604020202020204" pitchFamily="34" charset="0"/>
            <a:cs typeface="Arial" panose="020B0604020202020204" pitchFamily="34"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295275</xdr:colOff>
      <xdr:row>4</xdr:row>
      <xdr:rowOff>152399</xdr:rowOff>
    </xdr:from>
    <xdr:to>
      <xdr:col>10</xdr:col>
      <xdr:colOff>504825</xdr:colOff>
      <xdr:row>47</xdr:row>
      <xdr:rowOff>123824</xdr:rowOff>
    </xdr:to>
    <xdr:sp macro="" textlink="">
      <xdr:nvSpPr>
        <xdr:cNvPr id="2" name="TextBox 1"/>
        <xdr:cNvSpPr txBox="1"/>
      </xdr:nvSpPr>
      <xdr:spPr>
        <a:xfrm>
          <a:off x="295275" y="952499"/>
          <a:ext cx="7829550" cy="81629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Rhondda Cynon Taf, Bridgend and Merthyr Tydfil Integrated Community Equipment Service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Health Board has entered into a pooled budget with</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Rhondda Cynon Taf County Borough Council</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Merthyr Tydfil County Borough Council</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Bridgend County Borough Council</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Abertawe Bro Morgannwg University Local Health Board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Under the arrangement funds are pooled under section 33 of the NHS (Wales) Act 2006 for the provision of an Intergrated Community Equipment Service. The service is to enable children and adults who require assistance to perform essential activities of daily living to maintain their health and autonomy and to live life as fully as possible. The equipment provided can include, but is not limited to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Community home nursing equipment</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Equipment for daily living</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Physiotherapy living</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Static Seating</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A memorandum note to the accounts provides details of the joint income and expenditure.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pool is hosted by Rhondda Cynon Taf County Borough Council.  The financial operation of the pool is governed by a pooled budget agreement between the aboved named organisations and the Health Board.  The Health Board accounts for its share of contributions to the budget in expenditure. Contributions are based on each individual organisations forecast activities. Assets, liabilities, income and expenditure arising from the activities of the pooled budget, identified in accordance with the pooled budget agreement.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Funding                                                                                   	2018-19</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£'000</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Rhondda Cynon Taf County Borough Council                           	 1,223</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Merthyr Tydfil County Borough Council                                         	    213</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Bridgend County Borough Council                                                	    594</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Abertawe Bro Morgannwg University Local Health Board            	    362</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Cwm Taf University Local Health Board        		    355</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Total  Partners Funding			2,747</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I.C.F Funding			                                   33    </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Other Income Received			      51</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Total    Funding				2,831</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Expenditure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Provision of community equipment services within                         2,712</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Rhondda Cynon Taf, Bridgend and Merthyr Tydfil</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County Boroughs.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Pooled Budget surplus carried forward to 2019-20                        	    119</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rtl="0"/>
          <a:endParaRPr lang="en-GB" sz="1100" b="0" i="0" baseline="0">
            <a:solidFill>
              <a:schemeClr val="dk1"/>
            </a:solidFill>
            <a:effectLst/>
            <a:latin typeface="+mn-lt"/>
            <a:ea typeface="+mn-ea"/>
            <a:cs typeface="+mn-cs"/>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295275</xdr:colOff>
      <xdr:row>4</xdr:row>
      <xdr:rowOff>152400</xdr:rowOff>
    </xdr:from>
    <xdr:to>
      <xdr:col>10</xdr:col>
      <xdr:colOff>504825</xdr:colOff>
      <xdr:row>60</xdr:row>
      <xdr:rowOff>152400</xdr:rowOff>
    </xdr:to>
    <xdr:sp macro="" textlink="">
      <xdr:nvSpPr>
        <xdr:cNvPr id="2" name="TextBox 1"/>
        <xdr:cNvSpPr txBox="1"/>
      </xdr:nvSpPr>
      <xdr:spPr>
        <a:xfrm>
          <a:off x="295275" y="952500"/>
          <a:ext cx="7829550" cy="10668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Cwm Taf Care Home Accommodation</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100" b="1" i="0" u="none" strike="noStrike" kern="0" cap="none" spc="0" normalizeH="0" baseline="0" noProof="0">
            <a:ln>
              <a:noFill/>
            </a:ln>
            <a:solidFill>
              <a:prstClr val="black"/>
            </a:solidFill>
            <a:effectLst/>
            <a:uLnTx/>
            <a:uFillTx/>
            <a:latin typeface="+mn-lt"/>
            <a:ea typeface="+mn-ea"/>
            <a:cs typeface="+mn-cs"/>
          </a:endParaRPr>
        </a:p>
        <a:p>
          <a:pPr marL="228600" algn="just">
            <a:spcAft>
              <a:spcPts val="0"/>
            </a:spcAft>
          </a:pPr>
          <a:r>
            <a:rPr lang="en-GB" sz="110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The Health Board has entered into a pool fund arrangement with Rhondda Cynon Taf County Borough Council and Merthyr Tydfil County Borough Council.</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pPr marL="228600" algn="just">
            <a:spcAft>
              <a:spcPts val="0"/>
            </a:spcAft>
          </a:pPr>
          <a:r>
            <a:rPr lang="en-GB" sz="110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 </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pPr marL="228600" algn="just">
            <a:spcAft>
              <a:spcPts val="0"/>
            </a:spcAft>
          </a:pPr>
          <a:r>
            <a:rPr lang="en-GB" sz="110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The Agreement for the CWM TAF CARE HOME ACCOMMODATION POOLED FUND is made under The Social Services and Well-being (Wales) Act 2014 (the ‘Act’) and the Partnership Arrangements (Wales) Regulations 2015 (the ‘Regulations’). </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pPr marL="228600" algn="just">
            <a:spcAft>
              <a:spcPts val="0"/>
            </a:spcAft>
          </a:pPr>
          <a:r>
            <a:rPr lang="en-GB" sz="1100">
              <a:effectLst/>
              <a:latin typeface="Calibri" panose="020F0502020204030204" pitchFamily="34" charset="0"/>
              <a:ea typeface="Times New Roman" panose="02020603050405020304" pitchFamily="18" charset="0"/>
              <a:cs typeface="Arial" panose="020B0604020202020204" pitchFamily="34" charset="0"/>
            </a:rPr>
            <a:t> </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pPr marL="228600" algn="just">
            <a:spcAft>
              <a:spcPts val="0"/>
            </a:spcAft>
          </a:pPr>
          <a:r>
            <a:rPr lang="en-GB" sz="1100">
              <a:effectLst/>
              <a:latin typeface="Calibri" panose="020F0502020204030204" pitchFamily="34" charset="0"/>
              <a:ea typeface="Times New Roman" panose="02020603050405020304" pitchFamily="18" charset="0"/>
              <a:cs typeface="Arial" panose="020B0604020202020204" pitchFamily="34" charset="0"/>
            </a:rPr>
            <a:t>The Agreement provides for the establishment of the </a:t>
          </a:r>
          <a:r>
            <a:rPr lang="en-GB" sz="1100">
              <a:solidFill>
                <a:srgbClr val="000000"/>
              </a:solidFill>
              <a:effectLst/>
              <a:latin typeface="Calibri" panose="020F0502020204030204" pitchFamily="34" charset="0"/>
              <a:ea typeface="Times New Roman" panose="02020603050405020304" pitchFamily="18" charset="0"/>
              <a:cs typeface="Arial" panose="020B0604020202020204" pitchFamily="34" charset="0"/>
            </a:rPr>
            <a:t>CWM TAF CARE HOME ACCOMMODATION POOLED FUND </a:t>
          </a:r>
          <a:r>
            <a:rPr lang="en-GB" sz="1100">
              <a:effectLst/>
              <a:latin typeface="Calibri" panose="020F0502020204030204" pitchFamily="34" charset="0"/>
              <a:ea typeface="Times New Roman" panose="02020603050405020304" pitchFamily="18" charset="0"/>
              <a:cs typeface="Arial" panose="020B0604020202020204" pitchFamily="34" charset="0"/>
            </a:rPr>
            <a:t>which will undertake the following functions on behalf of the Parties. </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pPr marL="228600" algn="just">
            <a:spcAft>
              <a:spcPts val="0"/>
            </a:spcAft>
          </a:pPr>
          <a:r>
            <a:rPr lang="en-GB" sz="1100">
              <a:effectLst/>
              <a:latin typeface="Calibri" panose="020F0502020204030204" pitchFamily="34" charset="0"/>
              <a:ea typeface="Times New Roman" panose="02020603050405020304" pitchFamily="18" charset="0"/>
              <a:cs typeface="Arial" panose="020B0604020202020204" pitchFamily="34" charset="0"/>
            </a:rPr>
            <a:t> </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lnSpc>
              <a:spcPct val="115000"/>
            </a:lnSpc>
            <a:spcAft>
              <a:spcPts val="0"/>
            </a:spcAft>
            <a:buFont typeface="Symbol" panose="05050102010706020507" pitchFamily="18" charset="2"/>
            <a:buChar char=""/>
          </a:pPr>
          <a:r>
            <a:rPr lang="en-GB" sz="1100">
              <a:effectLst/>
              <a:latin typeface="Calibri" panose="020F0502020204030204" pitchFamily="34" charset="0"/>
              <a:ea typeface="Calibri" panose="020F0502020204030204" pitchFamily="34" charset="0"/>
              <a:cs typeface="Arial" panose="020B0604020202020204" pitchFamily="34" charset="0"/>
            </a:rPr>
            <a:t>The functions of a local authority under sections 35 and 36 of the Act, where it has been decided to meet the adult’s needs by providing or arranging to provide accommodation in a care home;</a:t>
          </a:r>
          <a:endParaRPr lang="en-GB" sz="1100">
            <a:effectLst/>
            <a:latin typeface="Calibri" panose="020F0502020204030204" pitchFamily="34" charset="0"/>
            <a:ea typeface="Times New Roman" panose="02020603050405020304" pitchFamily="18" charset="0"/>
            <a:cs typeface="Times New Roman" panose="02020603050405020304" pitchFamily="18" charset="0"/>
          </a:endParaRPr>
        </a:p>
        <a:p>
          <a:pPr marL="228600">
            <a:spcAft>
              <a:spcPts val="0"/>
            </a:spcAft>
          </a:pPr>
          <a:r>
            <a:rPr lang="en-GB" sz="1100">
              <a:effectLst/>
              <a:latin typeface="Calibri" panose="020F0502020204030204" pitchFamily="34" charset="0"/>
              <a:ea typeface="Calibri" panose="020F0502020204030204" pitchFamily="34" charset="0"/>
              <a:cs typeface="Arial" panose="020B0604020202020204" pitchFamily="34" charset="0"/>
            </a:rPr>
            <a:t> </a:t>
          </a:r>
          <a:endParaRPr lang="en-GB" sz="1200">
            <a:effectLst/>
            <a:latin typeface="Arial" panose="020B0604020202020204" pitchFamily="34" charset="0"/>
            <a:ea typeface="Times New Roman" panose="02020603050405020304" pitchFamily="18" charset="0"/>
            <a:cs typeface="Times New Roman" panose="02020603050405020304" pitchFamily="18" charset="0"/>
          </a:endParaRPr>
        </a:p>
        <a:p>
          <a:pPr marL="342900" lvl="0" indent="-342900">
            <a:lnSpc>
              <a:spcPct val="115000"/>
            </a:lnSpc>
            <a:spcAft>
              <a:spcPts val="0"/>
            </a:spcAft>
            <a:buFont typeface="Symbol" panose="05050102010706020507" pitchFamily="18" charset="2"/>
            <a:buChar char=""/>
          </a:pPr>
          <a:r>
            <a:rPr lang="en-GB" sz="1100">
              <a:effectLst/>
              <a:latin typeface="Calibri" panose="020F0502020204030204" pitchFamily="34" charset="0"/>
              <a:ea typeface="Calibri" panose="020F0502020204030204" pitchFamily="34" charset="0"/>
              <a:cs typeface="Arial" panose="020B0604020202020204" pitchFamily="34" charset="0"/>
            </a:rPr>
            <a:t>The functions of a Local Health Board under section 3 of the National Health Service (Wales) Act 2006 in relation to an adult, in cases where: </a:t>
          </a:r>
          <a:endParaRPr lang="en-GB" sz="1100">
            <a:effectLst/>
            <a:latin typeface="Calibri" panose="020F0502020204030204" pitchFamily="34" charset="0"/>
            <a:ea typeface="Times New Roman" panose="02020603050405020304" pitchFamily="18" charset="0"/>
            <a:cs typeface="Times New Roman" panose="02020603050405020304" pitchFamily="18" charset="0"/>
          </a:endParaRPr>
        </a:p>
        <a:p>
          <a:pPr marL="457200">
            <a:lnSpc>
              <a:spcPct val="115000"/>
            </a:lnSpc>
            <a:spcAft>
              <a:spcPts val="0"/>
            </a:spcAft>
          </a:pPr>
          <a:r>
            <a:rPr lang="en-GB" sz="1100">
              <a:effectLst/>
              <a:latin typeface="Calibri" panose="020F0502020204030204" pitchFamily="34" charset="0"/>
              <a:ea typeface="Calibri" panose="020F0502020204030204" pitchFamily="34" charset="0"/>
              <a:cs typeface="Arial" panose="020B0604020202020204" pitchFamily="34" charset="0"/>
            </a:rPr>
            <a:t> </a:t>
          </a:r>
          <a:endParaRPr lang="en-GB" sz="1100">
            <a:effectLst/>
            <a:latin typeface="Calibri" panose="020F0502020204030204" pitchFamily="34" charset="0"/>
            <a:ea typeface="Times New Roman" panose="02020603050405020304" pitchFamily="18" charset="0"/>
            <a:cs typeface="Times New Roman" panose="02020603050405020304" pitchFamily="18" charset="0"/>
          </a:endParaRPr>
        </a:p>
        <a:p>
          <a:pPr marL="742950" lvl="1" indent="-285750">
            <a:lnSpc>
              <a:spcPct val="115000"/>
            </a:lnSpc>
            <a:spcAft>
              <a:spcPts val="0"/>
            </a:spcAft>
            <a:buFont typeface="Courier New" panose="02070309020205020404" pitchFamily="49" charset="0"/>
            <a:buChar char="o"/>
          </a:pPr>
          <a:r>
            <a:rPr lang="en-GB" sz="1100">
              <a:effectLst/>
              <a:latin typeface="Calibri" panose="020F0502020204030204" pitchFamily="34" charset="0"/>
              <a:ea typeface="Calibri" panose="020F0502020204030204" pitchFamily="34" charset="0"/>
              <a:cs typeface="Arial" panose="020B0604020202020204" pitchFamily="34" charset="0"/>
            </a:rPr>
            <a:t>The adult has a primary need for health care and it has been decided to meet the needs of the adult by arranging the provision of accommodation in a care home, or </a:t>
          </a:r>
          <a:endParaRPr lang="en-GB" sz="1100">
            <a:effectLst/>
            <a:latin typeface="Calibri" panose="020F0502020204030204" pitchFamily="34" charset="0"/>
            <a:ea typeface="Times New Roman" panose="02020603050405020304" pitchFamily="18" charset="0"/>
            <a:cs typeface="Times New Roman" panose="02020603050405020304" pitchFamily="18" charset="0"/>
          </a:endParaRPr>
        </a:p>
        <a:p>
          <a:pPr marL="742950" lvl="1" indent="-285750">
            <a:lnSpc>
              <a:spcPct val="115000"/>
            </a:lnSpc>
            <a:spcAft>
              <a:spcPts val="0"/>
            </a:spcAft>
            <a:buFont typeface="Courier New" panose="02070309020205020404" pitchFamily="49" charset="0"/>
            <a:buChar char="o"/>
          </a:pPr>
          <a:r>
            <a:rPr lang="en-GB" sz="1100">
              <a:effectLst/>
              <a:latin typeface="Calibri" panose="020F0502020204030204" pitchFamily="34" charset="0"/>
              <a:ea typeface="Calibri" panose="020F0502020204030204" pitchFamily="34" charset="0"/>
              <a:cs typeface="Arial" panose="020B0604020202020204" pitchFamily="34" charset="0"/>
            </a:rPr>
            <a:t>The adult does not have a primary need for health care but the adult’s needs can only be met by the local authority arranging for the provision of accommodation together with nursing care</a:t>
          </a:r>
          <a:endParaRPr lang="en-GB" sz="1100">
            <a:effectLst/>
            <a:latin typeface="Calibri" panose="020F0502020204030204" pitchFamily="34" charset="0"/>
            <a:ea typeface="Times New Roman" panose="02020603050405020304" pitchFamily="18" charset="0"/>
            <a:cs typeface="Times New Roman" panose="02020603050405020304" pitchFamily="18"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A memorandum note to the accounts provides details of the joint income and expenditure.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pool is hosted by Rhondda Cynon Taf County Borough Council.  The financial operation of the pool is governed by a pooled budget agreement between the aboved named organisations and the Health Board.  The Health Board accounts for its share of contributions to the budget in expenditure. Contributions are based on each individual organisations forecast activities. Assets, liabilities, income and expenditure arising from the activities of the pooled budget, identified in accordance with the pooled budget agreement.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Funding                                                                                   	  2018-19</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£'000</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Rhondda Cynon Taf County Borough Council                           	   20,972</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Merthyr Tydfil County Borough Council                                         	     4,495</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Cwm Taf University Local Health Board        		   12,203</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Total  Partners Funding			  37,670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Other Income Received			          10</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Total    Funding				   37,680</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			                                                                                          	</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Expenditure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Provision of paying care fees to to homes for the provision of        37,674</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residential &amp; nursing care within the Rhondda Cynon Taf and                     </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Merthyr Tydfil County Boroughs.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Pooled Budget surplus carried forward to 2019-20                        	           6</a:t>
          </a:r>
          <a:endParaRPr kumimoji="0" lang="en-GB" sz="1000" b="0" i="0" u="none" strike="noStrike" kern="0" cap="none" spc="0" normalizeH="0" baseline="0" noProof="0">
            <a:ln>
              <a:noFill/>
            </a:ln>
            <a:solidFill>
              <a:prstClr val="black"/>
            </a:solidFill>
            <a:effectLst/>
            <a:uLnTx/>
            <a:uFillTx/>
            <a:latin typeface="+mn-lt"/>
            <a:ea typeface="+mn-ea"/>
            <a:cs typeface="+mn-cs"/>
          </a:endParaRPr>
        </a:p>
        <a:p>
          <a:pPr rtl="0"/>
          <a:endParaRPr lang="en-GB" sz="1100" b="0" i="0" baseline="0">
            <a:solidFill>
              <a:schemeClr val="dk1"/>
            </a:solidFill>
            <a:effectLst/>
            <a:latin typeface="+mn-lt"/>
            <a:ea typeface="+mn-ea"/>
            <a:cs typeface="+mn-cs"/>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266700</xdr:colOff>
      <xdr:row>7</xdr:row>
      <xdr:rowOff>85725</xdr:rowOff>
    </xdr:from>
    <xdr:to>
      <xdr:col>0</xdr:col>
      <xdr:colOff>314325</xdr:colOff>
      <xdr:row>7</xdr:row>
      <xdr:rowOff>131444</xdr:rowOff>
    </xdr:to>
    <xdr:sp macro="" textlink="">
      <xdr:nvSpPr>
        <xdr:cNvPr id="2" name="TextBox 1"/>
        <xdr:cNvSpPr txBox="1"/>
      </xdr:nvSpPr>
      <xdr:spPr>
        <a:xfrm flipH="1">
          <a:off x="266700" y="1619250"/>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266700</xdr:colOff>
      <xdr:row>7</xdr:row>
      <xdr:rowOff>85725</xdr:rowOff>
    </xdr:from>
    <xdr:to>
      <xdr:col>0</xdr:col>
      <xdr:colOff>314325</xdr:colOff>
      <xdr:row>7</xdr:row>
      <xdr:rowOff>131444</xdr:rowOff>
    </xdr:to>
    <xdr:sp macro="" textlink="">
      <xdr:nvSpPr>
        <xdr:cNvPr id="6" name="TextBox 5"/>
        <xdr:cNvSpPr txBox="1"/>
      </xdr:nvSpPr>
      <xdr:spPr>
        <a:xfrm flipH="1">
          <a:off x="266700" y="1628775"/>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25399</xdr:colOff>
      <xdr:row>5</xdr:row>
      <xdr:rowOff>38101</xdr:rowOff>
    </xdr:from>
    <xdr:to>
      <xdr:col>8</xdr:col>
      <xdr:colOff>276224</xdr:colOff>
      <xdr:row>57</xdr:row>
      <xdr:rowOff>19051</xdr:rowOff>
    </xdr:to>
    <xdr:sp macro="" textlink="">
      <xdr:nvSpPr>
        <xdr:cNvPr id="7" name="TextBox 6"/>
        <xdr:cNvSpPr txBox="1"/>
      </xdr:nvSpPr>
      <xdr:spPr>
        <a:xfrm>
          <a:off x="25399" y="1209676"/>
          <a:ext cx="6346825" cy="98869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1"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IFRS15</a:t>
          </a:r>
          <a:endPar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Work was undertaken by the TAG IFRS sub group, consistent with the ‘portfolio’ approach allowed by the standard.   Each income line in the notes from a previous year’s annual accounts (either 2016/17 or 2017/18) was considered to determine how it would be affected by the implementation of IFRS 15.  It was determined  that the following types of consideration received from customers for goods and services (hereon referred to as income) fell outside the scope of the standard, as the body providing the income does not contract with the body to receive any direct  goods or services in return for the income flow.</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Charitable Income and other contributions to Expenditure.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Receipt of Donated Assets.</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WG Funding without direct performance obligation (e.g. SIFT/SIFT®/Junior Doctors &amp; PDGME Funding).</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Income that fell wholly or partially within the scope of the standard included:</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Welsh LHB &amp; WHSCC LTA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Non Welsh Commissioner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NHS Trust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Foundation Trust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Other WG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Local Authority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ICR Income ;</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Training &amp; Education income ;</a:t>
          </a:r>
        </a:p>
        <a:p>
          <a:pPr marL="342900" marR="0" lvl="0" indent="-342900" defTabSz="914400" eaLnBrk="1" fontAlgn="auto" latinLnBrk="0" hangingPunct="1">
            <a:lnSpc>
              <a:spcPct val="115000"/>
            </a:lnSpc>
            <a:spcBef>
              <a:spcPts val="0"/>
            </a:spcBef>
            <a:spcAft>
              <a:spcPts val="100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Accommodation &amp; Catering income</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 It was identified that the only material income flows likely to require adjustment for compliance with IFRS15 was that for patient care provided under Long Term Agreements (LTA’s).  The adjustment being, for episodes of patient care which had started but not concluded (FCE’s), as at period end, e.g.  31 March.</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When calculating the income generated from these episodes, it was determined that it was appropriate to use length of stay as the best proxy for the attributable Work In Progress (WIP) value. In theory, as soon as an episode is opened, income is due.   Under the terms and conditions of the contract this will only ever be realised on episode closure so the average length of stay would be the accepted normal proxy for the work in progress value.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mn-lt"/>
              <a:ea typeface="Calibri"/>
              <a:cs typeface="Arial" panose="020B0604020202020204" pitchFamily="34" charset="0"/>
            </a:rPr>
            <a:t>For Cwm Health Board, the following methodology was applied to assess the value of the unaccounted WIP.</a:t>
          </a:r>
        </a:p>
        <a:p>
          <a:pPr marL="342900" marR="0" lvl="0" indent="-342900" defTabSz="914400" eaLnBrk="1" fontAlgn="auto" latinLnBrk="0" hangingPunct="1">
            <a:lnSpc>
              <a:spcPct val="115000"/>
            </a:lnSpc>
            <a:spcBef>
              <a:spcPts val="0"/>
            </a:spcBef>
            <a:spcAft>
              <a:spcPts val="0"/>
            </a:spcAft>
            <a:buClrTx/>
            <a:buSzTx/>
            <a:buFont typeface="+mj-lt"/>
            <a:buAutoNum type="arabicPeriod"/>
            <a:tabLst/>
            <a:defRPr/>
          </a:pPr>
          <a:r>
            <a:rPr lang="en-GB" sz="1100">
              <a:solidFill>
                <a:schemeClr val="dk1"/>
              </a:solidFill>
              <a:effectLst/>
              <a:latin typeface="+mn-lt"/>
              <a:ea typeface="+mn-ea"/>
              <a:cs typeface="+mn-cs"/>
            </a:rPr>
            <a:t>For 2016/17, income for inpatient activity recorded on a completed spell basis was £21.6m (total income from LTA’s, including WHSSC, Welsh Health Boards and Non Welsh Commissioners, was £41m).</a:t>
          </a:r>
        </a:p>
        <a:p>
          <a:pPr marL="342900" marR="0" lvl="0" indent="-342900" defTabSz="914400" eaLnBrk="1" fontAlgn="auto" latinLnBrk="0" hangingPunct="1">
            <a:lnSpc>
              <a:spcPct val="115000"/>
            </a:lnSpc>
            <a:spcBef>
              <a:spcPts val="0"/>
            </a:spcBef>
            <a:spcAft>
              <a:spcPts val="0"/>
            </a:spcAft>
            <a:buClrTx/>
            <a:buSzTx/>
            <a:buFont typeface="+mj-lt"/>
            <a:buAutoNum type="arabicPeriod"/>
            <a:tabLst/>
            <a:defRPr/>
          </a:pPr>
          <a:r>
            <a:rPr lang="en-GB" sz="1100">
              <a:solidFill>
                <a:schemeClr val="dk1"/>
              </a:solidFill>
              <a:effectLst/>
              <a:latin typeface="+mn-lt"/>
              <a:ea typeface="+mn-ea"/>
              <a:cs typeface="+mn-cs"/>
            </a:rPr>
            <a:t>This related to circa 11,500 episodes, with an estimated average unit cost of £1,900.</a:t>
          </a:r>
        </a:p>
        <a:p>
          <a:pPr marL="342900" marR="0" lvl="0" indent="-342900" defTabSz="914400" eaLnBrk="1" fontAlgn="auto" latinLnBrk="0" hangingPunct="1">
            <a:lnSpc>
              <a:spcPct val="115000"/>
            </a:lnSpc>
            <a:spcBef>
              <a:spcPts val="0"/>
            </a:spcBef>
            <a:spcAft>
              <a:spcPts val="0"/>
            </a:spcAft>
            <a:buClrTx/>
            <a:buSzTx/>
            <a:buFont typeface="+mj-lt"/>
            <a:buAutoNum type="arabicPeriod"/>
            <a:tabLst/>
            <a:defRPr/>
          </a:pPr>
          <a:r>
            <a:rPr lang="en-GB" sz="1100">
              <a:solidFill>
                <a:schemeClr val="dk1"/>
              </a:solidFill>
              <a:effectLst/>
              <a:latin typeface="+mn-lt"/>
              <a:ea typeface="+mn-ea"/>
              <a:cs typeface="+mn-cs"/>
            </a:rPr>
            <a:t>Contracts are set on a range of marginal rates and the calculation below is based on an average of 60%.</a:t>
          </a:r>
        </a:p>
        <a:p>
          <a:pPr marL="342900" marR="0" lvl="0" indent="-342900" defTabSz="914400" eaLnBrk="1" fontAlgn="auto" latinLnBrk="0" hangingPunct="1">
            <a:lnSpc>
              <a:spcPct val="115000"/>
            </a:lnSpc>
            <a:spcBef>
              <a:spcPts val="0"/>
            </a:spcBef>
            <a:spcAft>
              <a:spcPts val="0"/>
            </a:spcAft>
            <a:buClrTx/>
            <a:buSzTx/>
            <a:buFont typeface="+mj-lt"/>
            <a:buAutoNum type="arabicPeriod"/>
            <a:tabLst/>
            <a:defRPr/>
          </a:pPr>
          <a:r>
            <a:rPr lang="en-GB" sz="1100">
              <a:solidFill>
                <a:schemeClr val="dk1"/>
              </a:solidFill>
              <a:effectLst/>
              <a:latin typeface="+mn-lt"/>
              <a:ea typeface="+mn-ea"/>
              <a:cs typeface="+mn-cs"/>
            </a:rPr>
            <a:t>As such, £1,140 per spell is the derived estimate for a WIP calculation.</a:t>
          </a:r>
        </a:p>
        <a:p>
          <a:pPr marL="342900" marR="0" lvl="0" indent="-342900" defTabSz="914400" eaLnBrk="1" fontAlgn="auto" latinLnBrk="0" hangingPunct="1">
            <a:lnSpc>
              <a:spcPct val="115000"/>
            </a:lnSpc>
            <a:spcBef>
              <a:spcPts val="0"/>
            </a:spcBef>
            <a:spcAft>
              <a:spcPts val="0"/>
            </a:spcAft>
            <a:buClrTx/>
            <a:buSzTx/>
            <a:buFont typeface="+mj-lt"/>
            <a:buAutoNum type="arabicPeriod"/>
            <a:tabLst/>
            <a:defRPr/>
          </a:pPr>
          <a:r>
            <a:rPr lang="en-GB" sz="1100">
              <a:solidFill>
                <a:schemeClr val="dk1"/>
              </a:solidFill>
              <a:effectLst/>
              <a:latin typeface="+mn-lt"/>
              <a:ea typeface="+mn-ea"/>
              <a:cs typeface="+mn-cs"/>
            </a:rPr>
            <a:t>Using available Business Intelligence/ Costing Information, the total open episodes at year-end and the average length of stay (ALoS) were identified.</a:t>
          </a:r>
        </a:p>
        <a:p>
          <a:pPr marL="342900" marR="0" lvl="0" indent="-342900" defTabSz="914400" eaLnBrk="1" fontAlgn="auto" latinLnBrk="0" hangingPunct="1">
            <a:lnSpc>
              <a:spcPct val="115000"/>
            </a:lnSpc>
            <a:spcBef>
              <a:spcPts val="0"/>
            </a:spcBef>
            <a:spcAft>
              <a:spcPts val="0"/>
            </a:spcAft>
            <a:buClrTx/>
            <a:buSzTx/>
            <a:buFont typeface="+mj-lt"/>
            <a:buAutoNum type="arabicPeriod"/>
            <a:tabLst/>
            <a:defRPr/>
          </a:pPr>
          <a:r>
            <a:rPr lang="en-GB" sz="1100">
              <a:solidFill>
                <a:schemeClr val="dk1"/>
              </a:solidFill>
              <a:effectLst/>
              <a:latin typeface="+mn-lt"/>
              <a:ea typeface="+mn-ea"/>
              <a:cs typeface="+mn-cs"/>
            </a:rPr>
            <a:t>This provided assumptions of a 4 day ALoS (with 50% completed) and circa 129 spells attributable to contracts at year-end, which lead to an adjustment calculation to align revenue recognised to the requirements of the standard:</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Arial" panose="020B0604020202020204" pitchFamily="34" charset="0"/>
              <a:ea typeface="Calibri"/>
              <a:cs typeface="Arial" panose="020B0604020202020204" pitchFamily="34" charset="0"/>
            </a:rPr>
            <a:t>	</a:t>
          </a:r>
          <a:r>
            <a:rPr lang="en-GB" sz="1100">
              <a:solidFill>
                <a:schemeClr val="dk1"/>
              </a:solidFill>
              <a:effectLst/>
              <a:latin typeface="+mn-lt"/>
              <a:ea typeface="+mn-ea"/>
              <a:cs typeface="+mn-cs"/>
            </a:rPr>
            <a:t>£1,140 / 4 days x 2 days x 129 spells = £73,530</a:t>
          </a:r>
        </a:p>
        <a:p>
          <a:pPr marL="342900" marR="0" lvl="0" indent="-342900" defTabSz="914400" eaLnBrk="1" fontAlgn="auto" latinLnBrk="0" hangingPunct="1">
            <a:lnSpc>
              <a:spcPct val="115000"/>
            </a:lnSpc>
            <a:spcBef>
              <a:spcPts val="0"/>
            </a:spcBef>
            <a:spcAft>
              <a:spcPts val="0"/>
            </a:spcAft>
            <a:buClrTx/>
            <a:buSzTx/>
            <a:buFont typeface="+mj-lt"/>
            <a:buAutoNum type="arabicPeriod"/>
            <a:tabLst/>
            <a:defRPr/>
          </a:pPr>
          <a:endParaRPr lang="en-GB">
            <a:effectLst/>
          </a:endParaRPr>
        </a:p>
        <a:p>
          <a:pPr rtl="0" fontAlgn="base"/>
          <a:endParaRPr lang="en-GB" sz="1000" b="0">
            <a:solidFill>
              <a:srgbClr val="0000FF"/>
            </a:solidFill>
            <a:effectLst/>
            <a:latin typeface="Arial" panose="020B0604020202020204" pitchFamily="34" charset="0"/>
            <a:cs typeface="Arial" panose="020B0604020202020204" pitchFamily="34"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266700</xdr:colOff>
      <xdr:row>8</xdr:row>
      <xdr:rowOff>85725</xdr:rowOff>
    </xdr:from>
    <xdr:to>
      <xdr:col>0</xdr:col>
      <xdr:colOff>314325</xdr:colOff>
      <xdr:row>8</xdr:row>
      <xdr:rowOff>131444</xdr:rowOff>
    </xdr:to>
    <xdr:sp macro="" textlink="">
      <xdr:nvSpPr>
        <xdr:cNvPr id="2" name="TextBox 1"/>
        <xdr:cNvSpPr txBox="1"/>
      </xdr:nvSpPr>
      <xdr:spPr>
        <a:xfrm flipH="1">
          <a:off x="266700" y="1628775"/>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266700</xdr:colOff>
      <xdr:row>8</xdr:row>
      <xdr:rowOff>85725</xdr:rowOff>
    </xdr:from>
    <xdr:to>
      <xdr:col>0</xdr:col>
      <xdr:colOff>314325</xdr:colOff>
      <xdr:row>8</xdr:row>
      <xdr:rowOff>131444</xdr:rowOff>
    </xdr:to>
    <xdr:sp macro="" textlink="">
      <xdr:nvSpPr>
        <xdr:cNvPr id="3" name="TextBox 2"/>
        <xdr:cNvSpPr txBox="1"/>
      </xdr:nvSpPr>
      <xdr:spPr>
        <a:xfrm flipH="1">
          <a:off x="266700" y="1628775"/>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196850</xdr:colOff>
      <xdr:row>5</xdr:row>
      <xdr:rowOff>76200</xdr:rowOff>
    </xdr:from>
    <xdr:to>
      <xdr:col>10</xdr:col>
      <xdr:colOff>733425</xdr:colOff>
      <xdr:row>45</xdr:row>
      <xdr:rowOff>28575</xdr:rowOff>
    </xdr:to>
    <xdr:sp macro="" textlink="">
      <xdr:nvSpPr>
        <xdr:cNvPr id="4" name="TextBox 3"/>
        <xdr:cNvSpPr txBox="1"/>
      </xdr:nvSpPr>
      <xdr:spPr>
        <a:xfrm>
          <a:off x="196850" y="1257300"/>
          <a:ext cx="5870575" cy="75723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rPr>
            <a:t> </a:t>
          </a:r>
          <a:r>
            <a:rPr kumimoji="0" lang="en-GB" sz="1100" b="1"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IFRS 9</a:t>
          </a:r>
          <a:endPar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rPr>
            <a:t>For consistency across Wales, the practical expedient provision matrix was used to estimate expected credit losses (ECLs) based on the ‘age’ of receivables as follows:</a:t>
          </a:r>
          <a:endPar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Receivables were segregated into appropriate groups</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 </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Each group, was analysed:</a:t>
          </a:r>
        </a:p>
        <a:p>
          <a:pPr marL="342900" marR="0" lvl="0" indent="-342900" defTabSz="914400" eaLnBrk="1" fontAlgn="auto" latinLnBrk="0" hangingPunct="1">
            <a:lnSpc>
              <a:spcPct val="115000"/>
            </a:lnSpc>
            <a:spcBef>
              <a:spcPts val="0"/>
            </a:spcBef>
            <a:spcAft>
              <a:spcPts val="0"/>
            </a:spcAft>
            <a:buClrTx/>
            <a:buSzTx/>
            <a:buFont typeface="+mj-lt"/>
            <a:buAutoNum type="alphaLcParenR"/>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age-bands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1-30 days (including current)</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31-60 days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61-90 days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91-180 days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181- 365 days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&gt; 1 year</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 b) at historical back-testing dates (data points)</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 </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For each age-band, at each back-testing date the following were determined:</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a) the gross receivables</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b) the amounts ultimately collected/written-off. If material, adjustments should be made to exclude the effect of non-collections for reasons other than credit loss (e.g. credit notes issued for returns, short-deliveries or as a commercial price concession)</a:t>
          </a:r>
        </a:p>
        <a:p>
          <a:pPr marL="914400" marR="0" lvl="0" indent="0" defTabSz="914400" eaLnBrk="1" fontAlgn="auto" latinLnBrk="0" hangingPunct="1">
            <a:lnSpc>
              <a:spcPct val="115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The average historical loss rate by age-band was calculated, and adjusted where necessary e.g. to take account of changes in:</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a) economic conditions</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b) types of customer</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c) credit management practices</a:t>
          </a:r>
        </a:p>
        <a:p>
          <a:pPr marL="914400" marR="0" lvl="0" indent="0" defTabSz="914400" eaLnBrk="1" fontAlgn="auto" latinLnBrk="0" hangingPunct="1">
            <a:lnSpc>
              <a:spcPct val="115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Consideration was given as to whether ECLs should be estimated individually for any period-end receivables, e.g. because information was available specific debtors.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Loss rate estimates were applied to each age-band for the other receivables.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The percentages calculated have been applied to those invoices outstanding as at 31st March 2018 (which don’t already have a specific provision against them) to recalculate the value of the HB non-specific provision under IFRS9</a:t>
          </a:r>
          <a:r>
            <a:rPr kumimoji="0" lang="en-GB" sz="1100" b="0" i="0" u="none" strike="noStrike" kern="0" cap="none" spc="0" normalizeH="0" baseline="0" noProof="0">
              <a:ln>
                <a:noFill/>
              </a:ln>
              <a:solidFill>
                <a:srgbClr val="FF0000"/>
              </a:solidFill>
              <a:effectLst/>
              <a:uLnTx/>
              <a:uFillTx/>
              <a:latin typeface="Arial" panose="020B0604020202020204" pitchFamily="34" charset="0"/>
              <a:ea typeface="Calibri"/>
              <a:cs typeface="Arial" panose="020B0604020202020204" pitchFamily="34" charset="0"/>
            </a:rPr>
            <a:t>.</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The application of the above methodology resulted in overall increase in bad debt provision by £763k as summarised below:</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rtl="0" fontAlgn="base"/>
          <a:endParaRPr lang="en-GB" sz="1000" b="0">
            <a:solidFill>
              <a:srgbClr val="0000FF"/>
            </a:solidFill>
            <a:effectLst/>
            <a:latin typeface="Arial" panose="020B0604020202020204" pitchFamily="34" charset="0"/>
            <a:cs typeface="Arial" panose="020B0604020202020204" pitchFamily="34"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266700</xdr:colOff>
      <xdr:row>6</xdr:row>
      <xdr:rowOff>85725</xdr:rowOff>
    </xdr:from>
    <xdr:to>
      <xdr:col>0</xdr:col>
      <xdr:colOff>314325</xdr:colOff>
      <xdr:row>6</xdr:row>
      <xdr:rowOff>131444</xdr:rowOff>
    </xdr:to>
    <xdr:sp macro="" textlink="">
      <xdr:nvSpPr>
        <xdr:cNvPr id="2" name="TextBox 1"/>
        <xdr:cNvSpPr txBox="1"/>
      </xdr:nvSpPr>
      <xdr:spPr>
        <a:xfrm flipH="1">
          <a:off x="266700" y="1628775"/>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266700</xdr:colOff>
      <xdr:row>6</xdr:row>
      <xdr:rowOff>85725</xdr:rowOff>
    </xdr:from>
    <xdr:to>
      <xdr:col>0</xdr:col>
      <xdr:colOff>314325</xdr:colOff>
      <xdr:row>6</xdr:row>
      <xdr:rowOff>131444</xdr:rowOff>
    </xdr:to>
    <xdr:sp macro="" textlink="">
      <xdr:nvSpPr>
        <xdr:cNvPr id="3" name="TextBox 2"/>
        <xdr:cNvSpPr txBox="1"/>
      </xdr:nvSpPr>
      <xdr:spPr>
        <a:xfrm flipH="1">
          <a:off x="266700" y="1628775"/>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92075</xdr:colOff>
      <xdr:row>8</xdr:row>
      <xdr:rowOff>47625</xdr:rowOff>
    </xdr:from>
    <xdr:to>
      <xdr:col>8</xdr:col>
      <xdr:colOff>123825</xdr:colOff>
      <xdr:row>28</xdr:row>
      <xdr:rowOff>104775</xdr:rowOff>
    </xdr:to>
    <xdr:sp macro="" textlink="">
      <xdr:nvSpPr>
        <xdr:cNvPr id="4" name="TextBox 3"/>
        <xdr:cNvSpPr txBox="1"/>
      </xdr:nvSpPr>
      <xdr:spPr>
        <a:xfrm>
          <a:off x="92075" y="1971675"/>
          <a:ext cx="6127750" cy="3867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100" b="0" i="0" u="none"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endParaRPr>
        </a:p>
        <a:p>
          <a:pPr marL="45720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rgbClr val="FF0000"/>
              </a:solidFill>
              <a:effectLst/>
              <a:uLnTx/>
              <a:uFillTx/>
              <a:latin typeface="Arial" panose="020B0604020202020204" pitchFamily="34" charset="0"/>
              <a:ea typeface="Calibri"/>
              <a:cs typeface="Arial" panose="020B0604020202020204" pitchFamily="34" charset="0"/>
            </a:rPr>
            <a:t> </a:t>
          </a:r>
        </a:p>
        <a:p>
          <a:pPr rtl="0" fontAlgn="base"/>
          <a:endParaRPr lang="en-GB" sz="1000" b="0">
            <a:solidFill>
              <a:srgbClr val="0000FF"/>
            </a:solidFill>
            <a:effectLst/>
            <a:latin typeface="Arial" panose="020B0604020202020204" pitchFamily="34" charset="0"/>
            <a:cs typeface="Arial" panose="020B0604020202020204" pitchFamily="34" charset="0"/>
          </a:endParaRPr>
        </a:p>
      </xdr:txBody>
    </xdr:sp>
    <xdr:clientData/>
  </xdr:twoCellAnchor>
  <xdr:twoCellAnchor>
    <xdr:from>
      <xdr:col>0</xdr:col>
      <xdr:colOff>0</xdr:colOff>
      <xdr:row>3</xdr:row>
      <xdr:rowOff>28574</xdr:rowOff>
    </xdr:from>
    <xdr:to>
      <xdr:col>8</xdr:col>
      <xdr:colOff>31750</xdr:colOff>
      <xdr:row>55</xdr:row>
      <xdr:rowOff>127000</xdr:rowOff>
    </xdr:to>
    <xdr:sp macro="" textlink="">
      <xdr:nvSpPr>
        <xdr:cNvPr id="5" name="TextBox 4"/>
        <xdr:cNvSpPr txBox="1"/>
      </xdr:nvSpPr>
      <xdr:spPr>
        <a:xfrm>
          <a:off x="0" y="838199"/>
          <a:ext cx="7762875" cy="1000442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1"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IFRS15</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Work was undertaken across NHS Wales, consistent with the ‘portfolio’ approach allowed by the standard.   Each income line in the notes from a previous year’s annual accounts (either 2016/17 or 2017/18) was considered to determine how it would be affected by the implementation of IFRS 15.</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Income that fell wholly or partially within the scope of the standard included:</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Welsh LHB LTA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WHSCC/EASC Risk Shared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Non Welsh Commissioner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NHS Trust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NHS Foundation Trust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Other WG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Local Authority Income;</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Training &amp; Education income ;</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It was identified that the only material income flows likely to require adjustment for compliance with IFRS15 was that for patient care provided under Long Term Agreements (LTA’s).  The adjustment being, for episodes of patient care which had started but not concluded as at period end.</a:t>
          </a:r>
        </a:p>
        <a:p>
          <a:pPr rtl="0" fontAlgn="base"/>
          <a:r>
            <a:rPr lang="en-GB" sz="1000" b="0">
              <a:solidFill>
                <a:sysClr val="windowText" lastClr="000000"/>
              </a:solidFill>
              <a:effectLst/>
              <a:latin typeface="Arial" panose="020B0604020202020204" pitchFamily="34" charset="0"/>
              <a:cs typeface="Arial" panose="020B0604020202020204" pitchFamily="34" charset="0"/>
            </a:rPr>
            <a:t>As</a:t>
          </a:r>
          <a:r>
            <a:rPr lang="en-GB" sz="1000" b="0" baseline="0">
              <a:solidFill>
                <a:sysClr val="windowText" lastClr="000000"/>
              </a:solidFill>
              <a:effectLst/>
              <a:latin typeface="Arial" panose="020B0604020202020204" pitchFamily="34" charset="0"/>
              <a:cs typeface="Arial" panose="020B0604020202020204" pitchFamily="34" charset="0"/>
            </a:rPr>
            <a:t> </a:t>
          </a:r>
          <a:r>
            <a:rPr lang="en-GB" sz="1000" b="0">
              <a:solidFill>
                <a:sysClr val="windowText" lastClr="000000"/>
              </a:solidFill>
              <a:effectLst/>
              <a:latin typeface="Arial" panose="020B0604020202020204" pitchFamily="34" charset="0"/>
              <a:cs typeface="Arial" panose="020B0604020202020204" pitchFamily="34" charset="0"/>
            </a:rPr>
            <a:t>WHSSC/ EASC are not direct providers of healthcare and</a:t>
          </a:r>
          <a:r>
            <a:rPr lang="en-GB" sz="1000" b="0" baseline="0">
              <a:solidFill>
                <a:sysClr val="windowText" lastClr="000000"/>
              </a:solidFill>
              <a:effectLst/>
              <a:latin typeface="Arial" panose="020B0604020202020204" pitchFamily="34" charset="0"/>
              <a:cs typeface="Arial" panose="020B0604020202020204" pitchFamily="34" charset="0"/>
            </a:rPr>
            <a:t> so have no income of the nature described above, this assessment was not relevant. </a:t>
          </a:r>
        </a:p>
        <a:p>
          <a:pPr rtl="0" fontAlgn="base"/>
          <a:endParaRPr lang="en-GB" sz="1000" b="0" baseline="0">
            <a:solidFill>
              <a:sysClr val="windowText" lastClr="000000"/>
            </a:solidFill>
            <a:effectLst/>
            <a:latin typeface="Arial" panose="020B0604020202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A review, also consistent with the portfolio approach</a:t>
          </a:r>
          <a:r>
            <a:rPr lang="en-GB" sz="1000" baseline="0">
              <a:solidFill>
                <a:sysClr val="windowText" lastClr="000000"/>
              </a:solidFill>
              <a:effectLst/>
              <a:latin typeface="Arial" panose="020B0604020202020204" pitchFamily="34" charset="0"/>
              <a:ea typeface="+mn-ea"/>
              <a:cs typeface="Arial" panose="020B0604020202020204" pitchFamily="34" charset="0"/>
            </a:rPr>
            <a:t> detailed above,</a:t>
          </a:r>
          <a:r>
            <a:rPr lang="en-GB" sz="1000">
              <a:solidFill>
                <a:sysClr val="windowText" lastClr="000000"/>
              </a:solidFill>
              <a:effectLst/>
              <a:latin typeface="Arial" panose="020B0604020202020204" pitchFamily="34" charset="0"/>
              <a:ea typeface="+mn-ea"/>
              <a:cs typeface="Arial" panose="020B0604020202020204" pitchFamily="34" charset="0"/>
            </a:rPr>
            <a:t> was undertaken by the committees, which identified that WHSSC and EASC do not control the services that</a:t>
          </a:r>
          <a:r>
            <a:rPr lang="en-GB" sz="1000" baseline="0">
              <a:solidFill>
                <a:sysClr val="windowText" lastClr="000000"/>
              </a:solidFill>
              <a:effectLst/>
              <a:latin typeface="Arial" panose="020B0604020202020204" pitchFamily="34" charset="0"/>
              <a:ea typeface="+mn-ea"/>
              <a:cs typeface="Arial" panose="020B0604020202020204" pitchFamily="34" charset="0"/>
            </a:rPr>
            <a:t> underpin their income flows. A</a:t>
          </a:r>
          <a:r>
            <a:rPr lang="en-GB" sz="1000">
              <a:solidFill>
                <a:sysClr val="windowText" lastClr="000000"/>
              </a:solidFill>
              <a:effectLst/>
              <a:latin typeface="Arial" panose="020B0604020202020204" pitchFamily="34" charset="0"/>
              <a:ea typeface="+mn-ea"/>
              <a:cs typeface="Arial" panose="020B0604020202020204" pitchFamily="34" charset="0"/>
            </a:rPr>
            <a:t>s such, under the terms</a:t>
          </a:r>
          <a:r>
            <a:rPr lang="en-GB" sz="1000" baseline="0">
              <a:solidFill>
                <a:sysClr val="windowText" lastClr="000000"/>
              </a:solidFill>
              <a:effectLst/>
              <a:latin typeface="Arial" panose="020B0604020202020204" pitchFamily="34" charset="0"/>
              <a:ea typeface="+mn-ea"/>
              <a:cs typeface="Arial" panose="020B0604020202020204" pitchFamily="34" charset="0"/>
            </a:rPr>
            <a:t> of IFRS 15, the risk share principles of the committees which allow then to act on behalf of the LHBs when commissioning specialised services, could be deemed an agent v's principle relationship and is therefore outside the scope of the standard.</a:t>
          </a:r>
        </a:p>
        <a:p>
          <a:endParaRPr lang="en-GB" sz="1000" baseline="0">
            <a:solidFill>
              <a:sysClr val="windowText" lastClr="000000"/>
            </a:solidFill>
            <a:effectLst/>
            <a:latin typeface="Arial" panose="020B0604020202020204" pitchFamily="34" charset="0"/>
            <a:ea typeface="+mn-ea"/>
            <a:cs typeface="Arial" panose="020B0604020202020204" pitchFamily="34" charset="0"/>
          </a:endParaRPr>
        </a:p>
        <a:p>
          <a:r>
            <a:rPr lang="en-GB" sz="1000">
              <a:solidFill>
                <a:sysClr val="windowText" lastClr="000000"/>
              </a:solidFill>
              <a:effectLst/>
              <a:latin typeface="Arial" panose="020B0604020202020204" pitchFamily="34" charset="0"/>
              <a:ea typeface="+mn-ea"/>
              <a:cs typeface="Arial" panose="020B0604020202020204" pitchFamily="34" charset="0"/>
            </a:rPr>
            <a:t>Taking this into account</a:t>
          </a:r>
          <a:r>
            <a:rPr lang="en-GB" sz="1000" baseline="0">
              <a:solidFill>
                <a:sysClr val="windowText" lastClr="000000"/>
              </a:solidFill>
              <a:effectLst/>
              <a:latin typeface="Arial" panose="020B0604020202020204" pitchFamily="34" charset="0"/>
              <a:ea typeface="+mn-ea"/>
              <a:cs typeface="Arial" panose="020B0604020202020204" pitchFamily="34" charset="0"/>
            </a:rPr>
            <a:t> it can be </a:t>
          </a:r>
          <a:r>
            <a:rPr lang="en-GB" sz="1000">
              <a:solidFill>
                <a:sysClr val="windowText" lastClr="000000"/>
              </a:solidFill>
              <a:effectLst/>
              <a:latin typeface="Arial" panose="020B0604020202020204" pitchFamily="34" charset="0"/>
              <a:ea typeface="+mn-ea"/>
              <a:cs typeface="Arial" panose="020B0604020202020204" pitchFamily="34" charset="0"/>
            </a:rPr>
            <a:t>demonstrated that the potential amendments to WHSSC/EASC</a:t>
          </a:r>
          <a:r>
            <a:rPr lang="en-GB" sz="1000" baseline="0">
              <a:solidFill>
                <a:sysClr val="windowText" lastClr="000000"/>
              </a:solidFill>
              <a:effectLst/>
              <a:latin typeface="Arial" panose="020B0604020202020204" pitchFamily="34" charset="0"/>
              <a:ea typeface="+mn-ea"/>
              <a:cs typeface="Arial" panose="020B0604020202020204" pitchFamily="34" charset="0"/>
            </a:rPr>
            <a:t> </a:t>
          </a:r>
          <a:r>
            <a:rPr lang="en-GB" sz="1000">
              <a:solidFill>
                <a:sysClr val="windowText" lastClr="000000"/>
              </a:solidFill>
              <a:effectLst/>
              <a:latin typeface="Arial" panose="020B0604020202020204" pitchFamily="34" charset="0"/>
              <a:ea typeface="+mn-ea"/>
              <a:cs typeface="Arial" panose="020B0604020202020204" pitchFamily="34" charset="0"/>
            </a:rPr>
            <a:t>Board Accounts as a result of the adoption of IFRS 15 are significantly below materiality levels.  </a:t>
          </a:r>
        </a:p>
        <a:p>
          <a:endParaRPr lang="en-GB" sz="1000">
            <a:solidFill>
              <a:sysClr val="windowText" lastClr="000000"/>
            </a:solidFill>
            <a:effectLst/>
            <a:latin typeface="Arial" panose="020B0604020202020204" pitchFamily="34" charset="0"/>
            <a:cs typeface="Arial" panose="020B0604020202020204" pitchFamily="34" charset="0"/>
          </a:endParaRPr>
        </a:p>
        <a:p>
          <a:pPr eaLnBrk="1" fontAlgn="auto" latinLnBrk="0" hangingPunct="1"/>
          <a:r>
            <a:rPr lang="en-GB" sz="1000">
              <a:solidFill>
                <a:sysClr val="windowText" lastClr="000000"/>
              </a:solidFill>
              <a:effectLst/>
              <a:latin typeface="Arial" panose="020B0604020202020204" pitchFamily="34" charset="0"/>
              <a:ea typeface="+mn-ea"/>
              <a:cs typeface="Arial" panose="020B0604020202020204" pitchFamily="34" charset="0"/>
            </a:rPr>
            <a:t>Under the Conceptual IFRS Framework, due consideration must be given to the users of the accounts and the cost restraint of compliance, reporting and production of financial reporting.  Given the income for WHSSC/EASC</a:t>
          </a:r>
          <a:r>
            <a:rPr lang="en-GB" sz="1000" baseline="0">
              <a:solidFill>
                <a:sysClr val="windowText" lastClr="000000"/>
              </a:solidFill>
              <a:effectLst/>
              <a:latin typeface="Arial" panose="020B0604020202020204" pitchFamily="34" charset="0"/>
              <a:ea typeface="+mn-ea"/>
              <a:cs typeface="Arial" panose="020B0604020202020204" pitchFamily="34" charset="0"/>
            </a:rPr>
            <a:t> risk sharing</a:t>
          </a:r>
          <a:r>
            <a:rPr lang="en-GB" sz="1000">
              <a:solidFill>
                <a:sysClr val="windowText" lastClr="000000"/>
              </a:solidFill>
              <a:effectLst/>
              <a:latin typeface="Arial" panose="020B0604020202020204" pitchFamily="34" charset="0"/>
              <a:ea typeface="+mn-ea"/>
              <a:cs typeface="Arial" panose="020B0604020202020204" pitchFamily="34" charset="0"/>
            </a:rPr>
            <a:t> is recognised in accordance with established NHS Terms and Conditions affecting multiple parties across NHS Wales, it was considered reasonable to continue recognising in accordance with those established terms, </a:t>
          </a:r>
          <a:r>
            <a:rPr lang="en-GB" sz="1000" b="0" i="0" baseline="0">
              <a:solidFill>
                <a:sysClr val="windowText" lastClr="000000"/>
              </a:solidFill>
              <a:effectLst/>
              <a:latin typeface="Arial" panose="020B0604020202020204" pitchFamily="34" charset="0"/>
              <a:ea typeface="+mn-ea"/>
              <a:cs typeface="Arial" panose="020B0604020202020204" pitchFamily="34" charset="0"/>
            </a:rPr>
            <a:t>on the basis that this</a:t>
          </a:r>
          <a:r>
            <a:rPr lang="en-GB" sz="1000">
              <a:solidFill>
                <a:sysClr val="windowText" lastClr="000000"/>
              </a:solidFill>
              <a:effectLst/>
              <a:latin typeface="Arial" panose="020B0604020202020204" pitchFamily="34" charset="0"/>
              <a:ea typeface="+mn-ea"/>
              <a:cs typeface="Arial" panose="020B0604020202020204" pitchFamily="34" charset="0"/>
            </a:rPr>
            <a:t> provides information that is relevant to the user and to do so does not result in a material misstatement of the figures reported.</a:t>
          </a:r>
        </a:p>
        <a:p>
          <a:pPr eaLnBrk="1" fontAlgn="auto" latinLnBrk="0" hangingPunct="1"/>
          <a:endParaRPr lang="en-GB" sz="1000">
            <a:solidFill>
              <a:sysClr val="windowText" lastClr="000000"/>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 </a:t>
          </a:r>
          <a:r>
            <a:rPr kumimoji="0" lang="en-GB" sz="1100" b="1"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IFRS 9</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rPr>
            <a:t>For consistency across Wales, the practical expedient provision matrix was used to estimate expected credit losses (ECLs) based on the ‘age’ of receivables as follows:</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endParaRP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Receivables were segregated into appropriate groups</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Each group, was analysed:</a:t>
          </a:r>
        </a:p>
        <a:p>
          <a:pPr marL="342900" marR="0" lvl="0" indent="-342900" defTabSz="914400" eaLnBrk="1" fontAlgn="auto" latinLnBrk="0" hangingPunct="1">
            <a:lnSpc>
              <a:spcPct val="115000"/>
            </a:lnSpc>
            <a:spcBef>
              <a:spcPts val="0"/>
            </a:spcBef>
            <a:spcAft>
              <a:spcPts val="0"/>
            </a:spcAft>
            <a:buClrTx/>
            <a:buSzTx/>
            <a:buFont typeface="+mj-lt"/>
            <a:buAutoNum type="alphaLcParen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age-bands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1-30 days (including current)</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31-60 days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61-90 days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91-180 days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181- 365 days</a:t>
          </a:r>
        </a:p>
        <a:p>
          <a:pPr marL="1190625" marR="0" lvl="0" indent="0" defTabSz="914400" eaLnBrk="1" fontAlgn="auto" latinLnBrk="0" hangingPunct="1">
            <a:lnSpc>
              <a:spcPct val="115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&gt; 1 year</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 b) at historical back-testing dates (data points) </a:t>
          </a:r>
        </a:p>
        <a:p>
          <a:pPr marL="342900" marR="0" lvl="0" indent="-342900" defTabSz="914400" eaLnBrk="1" fontAlgn="auto" latinLnBrk="0" hangingPunct="1">
            <a:lnSpc>
              <a:spcPct val="115000"/>
            </a:lnSpc>
            <a:spcBef>
              <a:spcPts val="0"/>
            </a:spcBef>
            <a:spcAft>
              <a:spcPts val="0"/>
            </a:spcAft>
            <a:buClrTx/>
            <a:buSzTx/>
            <a:buFont typeface="Symbol"/>
            <a:buChar char=""/>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For each age-band, at each back-testing date the following were determined:</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a) the gross receivables</a:t>
          </a:r>
        </a:p>
        <a:p>
          <a:pPr marL="914400" marR="0" lvl="0" indent="0" defTabSz="914400" eaLnBrk="1" fontAlgn="auto" latinLnBrk="0" hangingPunct="1">
            <a:lnSpc>
              <a:spcPct val="115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b) the amounts ultimately collected/written-off. If material, adjustments should be made to exclude the effect of non-collections for reasons other than credit loss (e.g. credit notes issued for returns, short-deliveries or as a commercial price concession)</a:t>
          </a:r>
        </a:p>
        <a:p>
          <a:pPr marL="0" marR="0" lvl="0" indent="0" defTabSz="914400" eaLnBrk="1" fontAlgn="auto" latinLnBrk="0" hangingPunct="1">
            <a:lnSpc>
              <a:spcPct val="115000"/>
            </a:lnSpc>
            <a:spcBef>
              <a:spcPts val="0"/>
            </a:spcBef>
            <a:spcAft>
              <a:spcPts val="100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Calibri"/>
              <a:cs typeface="Arial" panose="020B0604020202020204" pitchFamily="34" charset="0"/>
            </a:rPr>
            <a:t>In line with the requirements of IFRS 9, WHSSC has assessed the age and profile of individual outstanding  debtors and has concluded that the impact of IFRS 9 is immaterial in this financial year. Therefore no provision for bad debts has been deemed necessary  Further information regarding WHSSC debtors and the aged profile is provided in note 15. </a:t>
          </a:r>
        </a:p>
        <a:p>
          <a:pPr rtl="0" fontAlgn="base"/>
          <a:endParaRPr lang="en-GB" sz="1100" b="0">
            <a:solidFill>
              <a:srgbClr val="0000FF"/>
            </a:solidFill>
            <a:effectLst/>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47624</xdr:colOff>
      <xdr:row>2</xdr:row>
      <xdr:rowOff>104774</xdr:rowOff>
    </xdr:from>
    <xdr:to>
      <xdr:col>7</xdr:col>
      <xdr:colOff>1543049</xdr:colOff>
      <xdr:row>54</xdr:row>
      <xdr:rowOff>114299</xdr:rowOff>
    </xdr:to>
    <xdr:sp macro="" textlink="">
      <xdr:nvSpPr>
        <xdr:cNvPr id="2" name="TextBox 1"/>
        <xdr:cNvSpPr txBox="1"/>
      </xdr:nvSpPr>
      <xdr:spPr>
        <a:xfrm>
          <a:off x="47624" y="504824"/>
          <a:ext cx="6829425" cy="9915525"/>
        </a:xfrm>
        <a:prstGeom prst="rect">
          <a:avLst/>
        </a:prstGeom>
        <a:solidFill>
          <a:schemeClr val="bg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References in IAS 36 to the recognition of an impairment loss of a revalued asset being treated as a revaluation decrease to the extent that the impairment does not exceed the amount in the revaluation surplus for the same asset, are adapted such that only those impairment losses that do not result from a clear consumption of economic benefit or reduction of service potential (including as a result of loss or damage resulting from normal business operations) should be taken to the revaluation reserve. Impairment losses that arise from a clear consumption of economic benefit should be taken to the Statement of Comprehensive Net Expenditure.</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From 2015-16, the LHB must comply with IFRS 13 Fair Value Measurement in full. However IAS 16 and IAS 38 have been adapted for the public sector context which limits the circumstances under which a valuation is prepared under IFRS 13. Assets which are held for their service potential and are in use should be measured at their current value in existing use. For specialised assets current value in existing use should be interpreted as the present value of the assets remaining service potential, which can be assumed to be at least equal to the cost of replacing that service potential.</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In accordance with the adaptation of IAS 16 in table 6.2 of the FReM, for non-specialised assets in operational use, current value in existing use is interpreted as market value for existing use which is defined in the RICS Red Book as Existing Use Value (EUV).</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Assets which were most recently held for their service potential but are surplus should be valued at current value in existing use, if there are restrictions on the entity or the asset which would prevent access to the market at the reporting date. If the LHB could access the market then the surplus asset should be used at fair value using IFRS 13. In determining whether such an asset which is not in use is surplus, an assessment should be made on whether there is a clear plan to bring the asset back into use as an operational asset. Where there is a clear plan, the asset is not surplus and the current value in existing use should be maintained. Otherwise the asset should be assessed as being surplus and valued under IFRS13.</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Assets which are not held for their service potential should be valued in accordance with IFRS 5 or IAS 40 depending on whether the asset is actively held for sale. Where an asset is not being used to deliver services and there is no plan to bring it back into use, with no restrictions on sale, and it does not meet the IAS 40 and IFRS 5 criteria, these assets are surplus and are valued at fair value using IFRS 13.</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Subsequent expenditure</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Where subsequent expenditure enhances an asset beyond its original specification, the directly attributable cost is capitalised. Where subsequent expenditure restores the asset to its original specification, the expenditure is capitalised and any carrying value of the item replaced is written-out and charged to the SoCNE. As highlighted in previous years the NHS in Wales does not have systems in place to ensure that all items being "replaced" can be identified and hence the cost involved to be quantified. The NHS in Wales has thus established a national protocol to ensure it complies with the standard as far as it is able to which is outlined in the capital accounting chapter of the Manual For Accounts. This dictates that to ensure that asset carrying values are not materially overstated, NHS bodies are required to get all All Wales Capital Schemes that are completed in a financial year revalued during that year (prior to them being brought into use) and also similar revaluations are needed for all Discretionary Building Schemes completed which have a spend greater than £0.5m. The write downs so identified are then charged to operating expenses.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1.7 Intangible assets</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Recognition</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Intangible assets are non-monetary assets without physical substance, which are capable of sale separately from the rest of the LHBs business or which arise from contractual or other legal rights.  They are recognised only when it is probable that future economic benefits will flow to, or service potential be provided to, the LHB; where the cost of the asset can be measured reliably, and where the cost is at least £5,000.</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FF"/>
            </a:solidFill>
            <a:effectLst/>
            <a:uLnTx/>
            <a:uFillTx/>
            <a:latin typeface="Arial" panose="020B0604020202020204" pitchFamily="34" charset="0"/>
            <a:ea typeface="+mn-ea"/>
            <a:cs typeface="Arial" panose="020B0604020202020204" pitchFamily="34" charset="0"/>
          </a:endParaRPr>
        </a:p>
        <a:p>
          <a:endParaRPr lang="en-GB" sz="1100"/>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266700</xdr:colOff>
      <xdr:row>6</xdr:row>
      <xdr:rowOff>85725</xdr:rowOff>
    </xdr:from>
    <xdr:to>
      <xdr:col>0</xdr:col>
      <xdr:colOff>314325</xdr:colOff>
      <xdr:row>6</xdr:row>
      <xdr:rowOff>131444</xdr:rowOff>
    </xdr:to>
    <xdr:sp macro="" textlink="">
      <xdr:nvSpPr>
        <xdr:cNvPr id="2" name="TextBox 1"/>
        <xdr:cNvSpPr txBox="1"/>
      </xdr:nvSpPr>
      <xdr:spPr>
        <a:xfrm flipH="1">
          <a:off x="266700" y="1447800"/>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266700</xdr:colOff>
      <xdr:row>6</xdr:row>
      <xdr:rowOff>85725</xdr:rowOff>
    </xdr:from>
    <xdr:to>
      <xdr:col>0</xdr:col>
      <xdr:colOff>314325</xdr:colOff>
      <xdr:row>6</xdr:row>
      <xdr:rowOff>131444</xdr:rowOff>
    </xdr:to>
    <xdr:sp macro="" textlink="">
      <xdr:nvSpPr>
        <xdr:cNvPr id="3" name="TextBox 2"/>
        <xdr:cNvSpPr txBox="1"/>
      </xdr:nvSpPr>
      <xdr:spPr>
        <a:xfrm flipH="1">
          <a:off x="266700" y="1447800"/>
          <a:ext cx="47625"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000">
            <a:latin typeface="Arial" panose="020B0604020202020204" pitchFamily="34" charset="0"/>
            <a:cs typeface="Arial" panose="020B0604020202020204" pitchFamily="34" charset="0"/>
          </a:endParaRPr>
        </a:p>
      </xdr:txBody>
    </xdr:sp>
    <xdr:clientData/>
  </xdr:twoCellAnchor>
  <xdr:twoCellAnchor>
    <xdr:from>
      <xdr:col>0</xdr:col>
      <xdr:colOff>92075</xdr:colOff>
      <xdr:row>8</xdr:row>
      <xdr:rowOff>47625</xdr:rowOff>
    </xdr:from>
    <xdr:to>
      <xdr:col>8</xdr:col>
      <xdr:colOff>123825</xdr:colOff>
      <xdr:row>28</xdr:row>
      <xdr:rowOff>104775</xdr:rowOff>
    </xdr:to>
    <xdr:sp macro="" textlink="">
      <xdr:nvSpPr>
        <xdr:cNvPr id="4" name="TextBox 3"/>
        <xdr:cNvSpPr txBox="1"/>
      </xdr:nvSpPr>
      <xdr:spPr>
        <a:xfrm>
          <a:off x="92075" y="1790700"/>
          <a:ext cx="7766050" cy="3867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342900" marR="0" lvl="0" indent="-342900" defTabSz="914400" eaLnBrk="1" fontAlgn="auto" latinLnBrk="0" hangingPunct="1">
            <a:lnSpc>
              <a:spcPct val="115000"/>
            </a:lnSpc>
            <a:spcBef>
              <a:spcPts val="0"/>
            </a:spcBef>
            <a:spcAft>
              <a:spcPts val="0"/>
            </a:spcAft>
            <a:buClrTx/>
            <a:buSzTx/>
            <a:buFont typeface="Symbol"/>
            <a:buChar char=""/>
            <a:tabLst/>
            <a:defRPr/>
          </a:pPr>
          <a:endParaRPr kumimoji="0" lang="en-GB" sz="1100" b="0" i="0" u="none" strike="noStrike" kern="0" cap="none" spc="0" normalizeH="0" baseline="0" noProof="0">
            <a:ln>
              <a:noFill/>
            </a:ln>
            <a:solidFill>
              <a:srgbClr val="0000FF"/>
            </a:solidFill>
            <a:effectLst/>
            <a:uLnTx/>
            <a:uFillTx/>
            <a:latin typeface="Arial" panose="020B0604020202020204" pitchFamily="34" charset="0"/>
            <a:ea typeface="Calibri"/>
            <a:cs typeface="Arial" panose="020B0604020202020204" pitchFamily="34" charset="0"/>
          </a:endParaRPr>
        </a:p>
        <a:p>
          <a:pPr marL="457200" marR="0" lvl="0" indent="0" defTabSz="914400" eaLnBrk="1" fontAlgn="auto" latinLnBrk="0" hangingPunct="1">
            <a:lnSpc>
              <a:spcPct val="115000"/>
            </a:lnSpc>
            <a:spcBef>
              <a:spcPts val="0"/>
            </a:spcBef>
            <a:spcAft>
              <a:spcPts val="1000"/>
            </a:spcAft>
            <a:buClrTx/>
            <a:buSzTx/>
            <a:buFontTx/>
            <a:buNone/>
            <a:tabLst/>
            <a:defRPr/>
          </a:pPr>
          <a:r>
            <a:rPr kumimoji="0" lang="en-GB" sz="1100" b="0" i="0" u="none" strike="noStrike" kern="0" cap="none" spc="0" normalizeH="0" baseline="0" noProof="0">
              <a:ln>
                <a:noFill/>
              </a:ln>
              <a:solidFill>
                <a:srgbClr val="FF0000"/>
              </a:solidFill>
              <a:effectLst/>
              <a:uLnTx/>
              <a:uFillTx/>
              <a:latin typeface="Arial" panose="020B0604020202020204" pitchFamily="34" charset="0"/>
              <a:ea typeface="Calibri"/>
              <a:cs typeface="Arial" panose="020B0604020202020204" pitchFamily="34" charset="0"/>
            </a:rPr>
            <a:t> </a:t>
          </a:r>
        </a:p>
        <a:p>
          <a:pPr rtl="0" fontAlgn="base"/>
          <a:endParaRPr lang="en-GB" sz="1000" b="0">
            <a:solidFill>
              <a:srgbClr val="0000FF"/>
            </a:solidFill>
            <a:effectLst/>
            <a:latin typeface="Arial" panose="020B0604020202020204" pitchFamily="34" charset="0"/>
            <a:cs typeface="Arial" panose="020B0604020202020204" pitchFamily="34" charset="0"/>
          </a:endParaRPr>
        </a:p>
      </xdr:txBody>
    </xdr:sp>
    <xdr:clientData/>
  </xdr:twoCellAnchor>
  <xdr:twoCellAnchor>
    <xdr:from>
      <xdr:col>0</xdr:col>
      <xdr:colOff>304800</xdr:colOff>
      <xdr:row>4</xdr:row>
      <xdr:rowOff>19050</xdr:rowOff>
    </xdr:from>
    <xdr:to>
      <xdr:col>7</xdr:col>
      <xdr:colOff>1952625</xdr:colOff>
      <xdr:row>54</xdr:row>
      <xdr:rowOff>50800</xdr:rowOff>
    </xdr:to>
    <xdr:sp macro="" textlink="">
      <xdr:nvSpPr>
        <xdr:cNvPr id="5" name="TextBox 4"/>
        <xdr:cNvSpPr txBox="1"/>
      </xdr:nvSpPr>
      <xdr:spPr>
        <a:xfrm>
          <a:off x="304800" y="1000125"/>
          <a:ext cx="6981825" cy="95567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0">
              <a:solidFill>
                <a:schemeClr val="dk1"/>
              </a:solidFill>
              <a:effectLst/>
              <a:latin typeface="Arial" panose="020B0604020202020204" pitchFamily="34" charset="0"/>
              <a:ea typeface="+mn-ea"/>
              <a:cs typeface="Arial" panose="020B0604020202020204" pitchFamily="34" charset="0"/>
            </a:rPr>
            <a:t>On 29 March 2017, the UK Government submitted its notification to leave the EU in accordance with Article 50. The triggering of Article 50 started a two-year negotiation process between the UK and the EU. On 11 April 2019, the government confirmed agreement with the EU on an extension until 31 October 2019 at the latest, with the option to leave earlier as soon as a deal has been ratified.4</a:t>
          </a:r>
        </a:p>
        <a:p>
          <a:endParaRPr lang="en-GB" sz="1100" i="0">
            <a:solidFill>
              <a:schemeClr val="dk1"/>
            </a:solidFill>
            <a:effectLst/>
            <a:latin typeface="Arial" panose="020B0604020202020204" pitchFamily="34" charset="0"/>
            <a:ea typeface="+mn-ea"/>
            <a:cs typeface="Arial" panose="020B0604020202020204" pitchFamily="34" charset="0"/>
          </a:endParaRPr>
        </a:p>
        <a:p>
          <a:r>
            <a:rPr lang="en-GB" sz="1100" i="0">
              <a:solidFill>
                <a:schemeClr val="dk1"/>
              </a:solidFill>
              <a:effectLst/>
              <a:latin typeface="Arial" panose="020B0604020202020204" pitchFamily="34" charset="0"/>
              <a:ea typeface="+mn-ea"/>
              <a:cs typeface="Arial" panose="020B0604020202020204" pitchFamily="34" charset="0"/>
            </a:rPr>
            <a:t>In 2018-19 the NHS Estate has been valued using indices provided by the District Valuer and disclosed in the Manual For Accounts.</a:t>
          </a:r>
        </a:p>
        <a:p>
          <a:pPr rtl="0" fontAlgn="base"/>
          <a:endParaRPr lang="en-GB" sz="1100" b="0">
            <a:solidFill>
              <a:srgbClr val="0000FF"/>
            </a:solidFill>
            <a:effectLst/>
            <a:latin typeface="Arial" panose="020B0604020202020204" pitchFamily="34" charset="0"/>
            <a:cs typeface="Arial" panose="020B0604020202020204" pitchFamily="34" charset="0"/>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0</xdr:colOff>
      <xdr:row>1</xdr:row>
      <xdr:rowOff>99060</xdr:rowOff>
    </xdr:from>
    <xdr:to>
      <xdr:col>7</xdr:col>
      <xdr:colOff>571499</xdr:colOff>
      <xdr:row>45</xdr:row>
      <xdr:rowOff>80011</xdr:rowOff>
    </xdr:to>
    <xdr:sp macro="" textlink="">
      <xdr:nvSpPr>
        <xdr:cNvPr id="4" name="TextBox 3"/>
        <xdr:cNvSpPr txBox="1"/>
      </xdr:nvSpPr>
      <xdr:spPr>
        <a:xfrm>
          <a:off x="0" y="495300"/>
          <a:ext cx="5692139" cy="8362951"/>
        </a:xfrm>
        <a:prstGeom prst="rect">
          <a:avLst/>
        </a:prstGeom>
        <a:solidFill>
          <a:sysClr val="window" lastClr="FFFFFF"/>
        </a:solidFill>
        <a:ln w="9525" cmpd="sng">
          <a:noFill/>
        </a:ln>
        <a:effectLst/>
      </xdr:spPr>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THE NATIONAL HEALTH SERVICE IN WALES ACCOUNTS DIRECTION GIVEN BY WELSH MINISTERS IN ACCORDANCE WITH SCHEDULE 9 SECTION 178 PARA 3(1) OF THE NATIONAL HEALTH SERVICE (WALES) ACT 2006 (C.42) AND WITH THE APPROVAL OF TREASURY </a:t>
          </a: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LOCAL HEALTH BOARDS</a:t>
          </a: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1. Welsh Ministers direct that an account shall be prepared for the financial year ended 31 March 2011 and subsequent financial years in respect of the Local Health Boards (LHB)1, in the form specified in paragraphs [2] to [7] below.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BASIS OF PREPARATION </a:t>
          </a: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2. The account of the LHB shall comply with: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 the accounting guidance of the Government Financial Reporting Manual (FReM), which is in force for the financial year in which the accounts are being prepared, and has been applied by the Welsh  Government and detailed in the NHS Wales LHB Manual for Accounts;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(b) any other specific guidance or disclosures required by the Welsh Government.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FORM AND CONTENT </a:t>
          </a: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3. The account of the LHB for the year ended 31 March 2011 and subsequent years shall comprise a statement of comprehensive net expenditure, a statement of financial position, a statement of cash flows and a statement of changes in taxpayers’ equity as long as these statements are required by the FReM and applied by the Welsh Assembly Government, including such notes as are necessary to ensure a proper understanding of the accounts.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4. For the financial year ended 31 March 2011 and subsequent years, the account of the LHB shall give a true and fair view of the state of affairs as at the end of the financial year and the operating costs, changes in taxpayers’ equity and cash flows during the year.</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5.  The account shall be signed and dated by the Chief Executive of the LHB.</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1" i="0" u="none" strike="noStrike" kern="0" cap="none" spc="0" normalizeH="0" baseline="0" noProof="0">
              <a:ln>
                <a:noFill/>
              </a:ln>
              <a:solidFill>
                <a:srgbClr val="000000"/>
              </a:solidFill>
              <a:effectLst/>
              <a:uLnTx/>
              <a:uFillTx/>
              <a:latin typeface="Arial"/>
              <a:ea typeface="+mn-ea"/>
              <a:cs typeface="Arial"/>
            </a:rPr>
            <a:t>MISCELLANEOUS</a:t>
          </a: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6.  The direction shall be reproduced as an appendix to the published accounts.</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7.  The notes to the accounts shall, inter alia, include details of the accounting policies adopted.</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Signed by the authority of Welsh Ministers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Signed :    Chris Hurst                                                  Dated :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GB" sz="1000" b="0" i="0" u="none" strike="noStrike" kern="0" cap="none" spc="0" normalizeH="0" baseline="0" noProof="0">
              <a:ln>
                <a:noFill/>
              </a:ln>
              <a:solidFill>
                <a:srgbClr val="000000"/>
              </a:solidFill>
              <a:effectLst/>
              <a:uLnTx/>
              <a:uFillTx/>
              <a:latin typeface="Arial"/>
              <a:ea typeface="+mn-ea"/>
              <a:cs typeface="Arial"/>
            </a:rPr>
            <a:t>1.  Please see regulation 3 of the 2009 No.1559 (W.154); NATIONAL HEALTH SERVICE, WALES; The Local Health Boards (Transfer of Staff, Property, Rights and Liabilities) (Wales) Order 2009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28576</xdr:colOff>
      <xdr:row>2</xdr:row>
      <xdr:rowOff>19050</xdr:rowOff>
    </xdr:from>
    <xdr:to>
      <xdr:col>7</xdr:col>
      <xdr:colOff>990600</xdr:colOff>
      <xdr:row>48</xdr:row>
      <xdr:rowOff>121920</xdr:rowOff>
    </xdr:to>
    <xdr:sp macro="" textlink="">
      <xdr:nvSpPr>
        <xdr:cNvPr id="2" name="TextBox 1"/>
        <xdr:cNvSpPr txBox="1"/>
      </xdr:nvSpPr>
      <xdr:spPr>
        <a:xfrm>
          <a:off x="28576" y="407670"/>
          <a:ext cx="6082664" cy="88658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Intangible assets acquired separately are initially recognised at fair value.  Software that is integral to the operating of hardware, for example an operating system, is capitalised as part of the relevant item of property, plant and equipment.  Software that is not integral to the operation of hardware, for example application software, is capitalised as an intangible asset.  Expenditure on research is not capitalised: it is recognised as an operating expense in the period in which it is incurred. Internally-generated assets are recognised if, and only if, all of the following have been demonstrated:</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the technical feasibility of completing the intangible asset so that it will be available for use</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the intention to complete the intangible asset and use it</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the ability to use the intangible asset</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how the intangible asset will generate probable future economic benefits</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the availability of adequate technical, financial and other resources to complete the intangible asset and use it</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mn-lt"/>
              <a:ea typeface="+mn-ea"/>
              <a:cs typeface="Arial"/>
            </a:rPr>
            <a:t>●</a:t>
          </a:r>
          <a:r>
            <a:rPr kumimoji="0" lang="en-GB" sz="1000" b="0" i="0" u="none" strike="noStrike" kern="0" cap="none" spc="0" normalizeH="0" baseline="0" noProof="0">
              <a:ln>
                <a:noFill/>
              </a:ln>
              <a:solidFill>
                <a:srgbClr val="000000"/>
              </a:solidFill>
              <a:effectLst/>
              <a:uLnTx/>
              <a:uFillTx/>
              <a:latin typeface="Arial"/>
              <a:ea typeface="+mn-ea"/>
              <a:cs typeface="+mn-cs"/>
            </a:rPr>
            <a:t> the ability to measure reliably the expenditure attributable to the intangible asset during its development.</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Measurement</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amount initially recognised for internally-generated intangible assets is the sum of the expenditure incurred from the date when the criteria above are initially met.  Where no internally-generated intangible asset can be recognised, the expenditure is recognised in the period in which it is incurred.</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Following initial recognition, intangible assets are carried at fair value by reference to an active market, or, where no active market exists, at amortised replacement cost (modern equivalent assets basis), indexed for relevant price increases, as a proxy for fair value.  Internally-developed software is held at historic cost to reflect the opposing effects of increases in development costs and technological advances.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1.8 Depreciation, amortisation and impairments</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Freehold land, assets under construction and assets held for sale are not depreciated.</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Otherwise, depreciation and amortisation are charged to write off the costs or valuation of property, plant and equipment and intangible non-current assets, less any residual value, over their estimated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useful lives, in a manner that reflects the consumption of economic benefits or service potential of the assets.  The estimated useful life of an asset is the period over which the LHB expects to obtain economic benefits or service potential from the asset. This is specific to the LHB and may be shorter than the physical life of the asset itself. Estimated useful lives and residual values are reviewed each year end, with the effect of any changes recognised on a prospective basis.  Assets held under finance leases are depreciated over the shorter of the lease term and estimated useful lives.</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At each reporting period end, the LHB checks whether there is any indication that any of its tangible or intangible non-current assets have suffered an impairment loss.  If there is indication of an impairment loss, the recoverable amount of the asset is estimated to determine whether there has been a loss and, if so, its amount.  Intangible assets not yet available for use are tested for impairment annually.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Impairment losses that do not result from a loss of economic value or service potential are taken to the revaluation reserve to the extent that there is a balance on the reserve for the asset and, thereafter, to the SoCNE. Impairment losses that arise from a clear consumption of economic benefit are taken to the SoCNE. The balance on any revaluation reserve (up to the level of the impairment) to which the impairment would have been charged under IAS 36 are transferred to retained earnings.</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1.9 Research and Development</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Research and development expenditure is charged to operating costs in the year in which it is incurred, except insofar as it relates to a clearly defined project, which can be separated from patient care activity and benefits there from can reasonably be regarded as assured. Expenditure so deferred is limited to the value of future benefits expected and is amortised through the SoCNE on a systematic basis over the period expected to benefit from the project.</a:t>
          </a:r>
          <a:endParaRPr kumimoji="0" lang="en-GB" sz="10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FF"/>
            </a:solidFill>
            <a:effectLst/>
            <a:uLnTx/>
            <a:uFillTx/>
            <a:latin typeface="+mn-lt"/>
            <a:ea typeface="+mn-ea"/>
            <a:cs typeface="+mn-cs"/>
          </a:endParaRPr>
        </a:p>
        <a:p>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1</xdr:row>
      <xdr:rowOff>104776</xdr:rowOff>
    </xdr:from>
    <xdr:to>
      <xdr:col>7</xdr:col>
      <xdr:colOff>628650</xdr:colOff>
      <xdr:row>53</xdr:row>
      <xdr:rowOff>19050</xdr:rowOff>
    </xdr:to>
    <xdr:sp macro="" textlink="">
      <xdr:nvSpPr>
        <xdr:cNvPr id="2" name="Text Box 1"/>
        <xdr:cNvSpPr txBox="1">
          <a:spLocks noChangeArrowheads="1"/>
        </xdr:cNvSpPr>
      </xdr:nvSpPr>
      <xdr:spPr bwMode="auto">
        <a:xfrm>
          <a:off x="66675" y="304801"/>
          <a:ext cx="5762625" cy="8429624"/>
        </a:xfrm>
        <a:prstGeom prst="rect">
          <a:avLst/>
        </a:prstGeom>
        <a:solidFill>
          <a:srgbClr val="FFFFFF"/>
        </a:solidFill>
        <a:ln w="9525">
          <a:noFill/>
          <a:miter lim="800000"/>
          <a:headEnd/>
          <a:tailEnd/>
        </a:ln>
      </xdr:spPr>
      <xdr:txBody>
        <a:bodyPr vertOverflow="clip" wrap="square" lIns="27432" tIns="22860"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1.10 Non-current assets held for sale</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Non-current assets are classified as held for sale if their carrying amount will be recovered principally through a sale transaction rather than through continuing use.  This condition is regarded as met when the sale is highly probable, the asset is available for immediate sale in its present condition and management is committed to the sale, which is expected to qualify for recognition as a completed sale within one year from the date of classification.  Non-current assets held for sale are measured at the lower of their previous carrying amount and fair value less costs to sell.  Fair value is open market value including alternative uses.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profit or loss arising on disposal of an asset is the difference between the sale proceeds and the carrying amount and is recognised in the Statement of Comprehensive Net Expenditure.  On disposal, the balance for the asset on the revaluation reserve, is transferred to the General Fund.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Property, plant and equipment that is to be scrapped or demolished does not qualify for recognition as held for sale. Instead it is retained as an operational asset and its economic life adjusted. The asset is derecognised when it is scrapped or demolished.</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1.11 Leases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Leases are classified as finance leases when substantially all the risks and rewards of ownership are transferred to the lessee.  All other leases are classified as operating leases.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1.11.1 The Local Health Board as lessee</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Property, plant and equipment held under finance leases are initially recognised, at the inception of the lease, at fair value or, if lower, at the present value of the minimum lease payments, with a matching liability for the lease obligation to the lessor.  Lease payments are apportioned between finance charges and reduction of the lease obligation so as to achieve a constant rate of interest on the remaining balance of the liability. Finance charges are charged directly to the Statement of Comprehensive Net Expenditure.</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Operating lease payments are recognised as an expense on a straight-line basis over the lease term.  Lease incentives are recognised initially as a liability and subsequently as a reduction of rentals on a straight-line basis over the lease term.  Contingent rentals are recognised as an expense in the period in which they are incurred.</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Where a lease is for land and buildings, the land and building components are separated and individually assessed as to whether they are operating or finance leases.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1.11.2 The Local Health Board as lessor</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Amounts due from lessees under finance leases are recorded as receivables at the amount of the LHB net investment in the leases.  Finance lease income is allocated to accounting periods so as to reflect a constant periodic rate of return on the LHB’s net investment outstanding in respect of the leases.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Rental income from operating leases is recognised on a straight-line basis over the term of the lease.  Initial direct costs incurred in negotiating and arranging an operating lease are added to the carrying amount of the leased asset and recognised on a straight-line basis over the lease term.</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1.12 Inventories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Whilst it is accounting convention for inventories to be valued at the lower of cost and net realisable value using the weighted average or "first-in first-out" cost formula, it should be recognised that the NHS is a special case in that inventories are not generally held for the intention of resale and indeed there is no market readily available where such items could be sold. Inventories are valued at cost and this is considered to be a reasonable approximation to fair value due to the high turnover of stocks. Work-in-progress comprises goods in intermediate stages of production. Partially completed contracts for patient services are not accounted for as work-in-progress.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FF"/>
            </a:solidFill>
            <a:effectLst/>
            <a:uLnTx/>
            <a:uFillTx/>
            <a:latin typeface="Arial"/>
            <a:ea typeface="+mn-ea"/>
            <a:cs typeface="Arial"/>
          </a:endParaRPr>
        </a:p>
        <a:p>
          <a:pPr algn="l" rtl="0">
            <a:defRPr sz="1000"/>
          </a:pPr>
          <a:endParaRPr lang="en-GB"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66674</xdr:colOff>
      <xdr:row>1</xdr:row>
      <xdr:rowOff>180974</xdr:rowOff>
    </xdr:from>
    <xdr:to>
      <xdr:col>7</xdr:col>
      <xdr:colOff>723899</xdr:colOff>
      <xdr:row>46</xdr:row>
      <xdr:rowOff>28575</xdr:rowOff>
    </xdr:to>
    <xdr:sp macro="" textlink="">
      <xdr:nvSpPr>
        <xdr:cNvPr id="2" name="TextBox 1"/>
        <xdr:cNvSpPr txBox="1"/>
      </xdr:nvSpPr>
      <xdr:spPr>
        <a:xfrm>
          <a:off x="66674" y="380999"/>
          <a:ext cx="5991225" cy="84201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1.13 Cash and cash equivalents</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Cash is cash in hand and deposits with any financial institution repayable without penalty on notice of not more than 24 hours.  Cash equivalents are investments that mature in 3 months or less from the date of acquisition and that are readily convertible to known amounts of cash with insignificant risk of change in value.  In the Statement of Cash flows, cash and cash equivalents are shown net of bank overdrafts that are repayable on demand and that form an integral part of the cash management.</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1.14 Provisions</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Provisions are recognised when the LHB  has a present legal or constructive obligation as a result of a past event, it is probable that the LHB will be required to settle the obligation, and a reliable estimate can be made of the amount of the obligation.  The amount recognised as a provision is the best estimate of the expenditure required to settle the obligation at the end of the reporting period, taking into account the risks and uncertainties.  Where a provision is measured using the cash flows estimated to settle the obligation, its carrying amount is the present value of those cash flows using  the discount rate supplied by HM Treasury.</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When some or all of the economic benefits required to settle a provision are expected to be recovered from a third party, the receivable is recognised as an asset if it is virtually certain that reimbursements will be received and the amount of the receivable can be measured reliably.</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Present obligations arising under onerous contracts are recognised and measured as a provision.  An onerous contract is considered to exist where the LHB has a contract under which the unavoidable costs of meeting the obligations under the contract exceed the economic benefits expected to be received under it.</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A restructuring provision is recognised when the LHB has developed a detailed formal plan for the restructuring and has raised a valid expectation in those affected that it will carry out the restructuring by starting to implement the plan or announcing its main features to those affected by it.  The measurement of a restructuring provision includes only the direct expenditures arising from the restructuring, which are those amounts that are both necessarily entailed by the restructuring and not associated with ongoing activities of the entity.</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1.14.1 Clinical negligence and personal injury costs</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 Welsh Risk Pool (WRP) operates a risk pooling scheme which is co-funded by the Welsh Government with the option to access a risk sharing agreement funded by the participative NHS Wales bodies.  The risk sharing option was not  implemented in 2018-19.  The WRP is hosted by Velindre NHS Trust.</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1.15 Financial Instruments</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Times New Roman"/>
              <a:cs typeface="Arial" panose="020B0604020202020204" pitchFamily="34" charset="0"/>
            </a:rPr>
            <a:t>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rPr>
            <a:t>From 2018-19 IFRS 9 Financial Instruments is applied, as interpreted and adapted for the public sector, in the FReM. The principal impact of IFRS 9 adoption by NHS Wales bodies, will be to change the calculation basis for bad debt provisions, changing from an incurred loss basis to a lifetime expected credit loss (ECL) basis.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endPar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rPr>
            <a:t>All entities applying the FReM shall recognise the difference between previous carrying amount and the carrying amount at the beginning of the annual reporting period that includes the date of initial application in the opening general fund within Taxpayer's equity.</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1.16 Financial assets </a:t>
          </a: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Financial assets are recognised on the Statement of Financial Position when the LHB becomes party to the financial instrument contract or, in the case of trade receivables, when the goods or services have been delivered.  Financial assets are derecognised when the contractual rights have expired or the asset has been transferred.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prstClr val="black"/>
            </a:solidFill>
            <a:effectLst/>
            <a:uLnTx/>
            <a:uFillTx/>
            <a:latin typeface="Arial" panose="020B0604020202020204" pitchFamily="34" charset="0"/>
            <a:ea typeface="Times New Roman"/>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panose="020B0604020202020204" pitchFamily="34" charset="0"/>
              <a:ea typeface="Times New Roman"/>
              <a:cs typeface="Arial" panose="020B0604020202020204" pitchFamily="34" charset="0"/>
            </a:rPr>
            <a:t>The accounting policy choice allowed under IFRS 9 for long term trade receivables, contract assets which do contain a significant financing component (in accordance with IFRS 15), and lease </a:t>
          </a:r>
        </a:p>
        <a:p>
          <a:endParaRPr lang="en-GB" sz="1100">
            <a:solidFill>
              <a:srgbClr val="0000FF"/>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1</xdr:row>
      <xdr:rowOff>114301</xdr:rowOff>
    </xdr:from>
    <xdr:to>
      <xdr:col>7</xdr:col>
      <xdr:colOff>647700</xdr:colOff>
      <xdr:row>53</xdr:row>
      <xdr:rowOff>95251</xdr:rowOff>
    </xdr:to>
    <xdr:sp macro="" textlink="">
      <xdr:nvSpPr>
        <xdr:cNvPr id="2" name="Text Box 1"/>
        <xdr:cNvSpPr txBox="1">
          <a:spLocks noChangeArrowheads="1"/>
        </xdr:cNvSpPr>
      </xdr:nvSpPr>
      <xdr:spPr bwMode="auto">
        <a:xfrm>
          <a:off x="19050" y="314326"/>
          <a:ext cx="5962650" cy="8496300"/>
        </a:xfrm>
        <a:prstGeom prst="rect">
          <a:avLst/>
        </a:prstGeom>
        <a:solidFill>
          <a:schemeClr val="bg1"/>
        </a:solidFill>
        <a:ln w="9525">
          <a:noFill/>
          <a:miter lim="800000"/>
          <a:headEnd/>
          <a:tailEnd/>
        </a:ln>
      </xdr:spPr>
      <xdr:txBody>
        <a:bodyPr vertOverflow="clip" wrap="square" lIns="27432" tIns="22860" rIns="0" bIns="0" anchor="t" upright="1"/>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Times New Roman"/>
              <a:cs typeface="+mn-cs"/>
            </a:rPr>
            <a:t>receivables within the scope of IAS 17 has been withdrawn and entities should always recognise a loss allowance at an amount equal to lifetime Expected Credit Losses. All entities applying the FReM should utilise IFRS 9's simplified approach to impairment for relevant assets.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ysClr val="windowText" lastClr="000000"/>
              </a:solidFill>
              <a:effectLst/>
              <a:uLnTx/>
              <a:uFillTx/>
              <a:latin typeface="Arial"/>
              <a:ea typeface="Times New Roman"/>
              <a:cs typeface="+mn-cs"/>
            </a:rPr>
            <a:t>NHS Wales Technical Accounting Group members reviewed the IFRS 9 requirements and determined a revised approach for the calculation of the bad debt provision, applying the principles of expected credit loss, using the practical expedients within IFRS9 to construct a provision matrix.</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1.16.1  Financial assets are initially recognised at fair value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Financial assets are classified into the following categories: financial assets ‘at fair value through SoCNE’; ‘held to maturity investments’; ‘available for sale’ financial assets, and ‘loans and receivables’.  The classification depends on the nature and purpose of the financial assets and is determined at the time of initial recognition.</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1.16.2 Financial assets at fair value through SoCNE</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Embedded derivatives that have different risks and characteristics to their host contracts, and contracts with embedded derivatives whose separate value cannot be ascertained, are treated as financial assets at fair value through SoCNE.  They are held at fair value, with any resultant gain or loss recognised in the SoCNE.  The net gain or loss incorporates any interest earned on the financial asset.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1.16.3 Held to maturity investments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Held to maturity investments are non-derivative financial assets with fixed or determinable payments and fixed maturity, and there is a positive intention and ability to hold to maturity.  After initial recognition, they are held at amortised cost using the effective interest method, less any impairment.  Interest is recognised using the effective interest method.</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1.16.4 Available for sale financial assets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Available for sale financial assets are non-derivative financial assets that are designated as available for sale or that do not fall within any of the other three financial asset classifications.  They are measured at fair value with changes in value taken to the revaluation reserve, with the exception of impairment losses.  Accumulated gains or losses are recycled to the SoCNE on de-recognition.</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mn-ea"/>
              <a:cs typeface="+mn-cs"/>
            </a:rPr>
            <a:t>1.16.5 Loans and receivables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Loans and receivables are non-derivative financial assets with fixed or determinable payments which are not quoted in an active market.  After initial recognition, they are measured at amortised cost using the effective interest method, less any impairment.  Interest is recognised using the effective interest method.</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Fair value is determined by reference to quoted market prices where possible, otherwise by valuation techniques.</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The effective interest rate is the rate that exactly discounts estimated future cash receipts through the expected life of the financial asset, to the net carrying amount of the financial asset.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At the Statement of Financial Position date, the LHB assesses whether any financial assets, other than those held at ‘fair value through profit and loss’ are impaired.  Financial assets are impaired and impairment losses recognised if there is objective evidence of impairment as a result of one or more events which occurred after the initial recognition of the asset and which has an impact on the estimated future cash flows of the asset.</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For financial assets carried at amortised cost, the amount of the impairment loss is measured as the difference between the asset’s carrying amount and the present value of the revised future cash flows discounted at the asset’s original effective interest rate.  The loss is recognised in the Statement of </a:t>
          </a:r>
          <a:endParaRPr kumimoji="0" lang="en-GB" sz="1200" b="0" i="0" u="none" strike="noStrike" kern="0" cap="none" spc="0" normalizeH="0" baseline="0" noProof="0">
            <a:ln>
              <a:noFill/>
            </a:ln>
            <a:solidFill>
              <a:sysClr val="windowText" lastClr="000000"/>
            </a:solidFill>
            <a:effectLst/>
            <a:uLnTx/>
            <a:uFillTx/>
            <a:latin typeface="Times New Roman"/>
            <a:ea typeface="Times New Roman"/>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GB" sz="1000" b="0" i="0" u="none" strike="noStrike" kern="0" cap="none" spc="0" normalizeH="0" baseline="0" noProof="0">
            <a:ln>
              <a:noFill/>
            </a:ln>
            <a:solidFill>
              <a:srgbClr val="000000"/>
            </a:solidFill>
            <a:effectLst/>
            <a:uLnTx/>
            <a:uFillTx/>
            <a:latin typeface="Arial"/>
            <a:ea typeface="+mn-ea"/>
            <a:cs typeface="Aria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xdr:colOff>
      <xdr:row>2</xdr:row>
      <xdr:rowOff>28574</xdr:rowOff>
    </xdr:from>
    <xdr:to>
      <xdr:col>7</xdr:col>
      <xdr:colOff>647700</xdr:colOff>
      <xdr:row>55</xdr:row>
      <xdr:rowOff>68580</xdr:rowOff>
    </xdr:to>
    <xdr:sp macro="" textlink="">
      <xdr:nvSpPr>
        <xdr:cNvPr id="2" name="TextBox 1"/>
        <xdr:cNvSpPr txBox="1"/>
      </xdr:nvSpPr>
      <xdr:spPr>
        <a:xfrm>
          <a:off x="57150" y="417194"/>
          <a:ext cx="5711190" cy="101365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Comprehensive Net Expenditure and the carrying amount of the asset is reduced directly, or through a provision of impairment of receivables.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If, in a subsequent period, the amount of the impairment loss decreases and the decrease can be related objectively to an event occurring after the impairment was recognised, the previously recognised impairment loss is reversed through the Statement of Comprehensive Net Expenditure to the extent that the carrying amount of the receivable at the date of the impairment is reversed does not exceed what the amortised cost would have been had the impairment not been recognised.</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mn-ea"/>
              <a:cs typeface="+mn-cs"/>
            </a:rPr>
            <a:t>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1.17 Financial liabilities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Financial liabilities are recognised on the Statement of Financial Position when the LHB becomes party to the contractual provisions of the financial instrument or, in the case of trade payables, when the goods or services have been received.  Financial liabilities are de-recognised when the liability has been discharged, that is, the liability has been paid or has expired.</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1.17.1  Financial liabilities are initially recognised at fair value</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Financial liabilities are classified as either financial liabilities at fair value through the Statement of Comprehensive Net Expenditure or other financial liabilities.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1.17.2  Financial liabilities at fair value through the Statement of Comprehensive Net Expenditure</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Embedded derivatives that have different risks and characteristics to their host contracts, and contracts with embedded derivatives whose separate value cannot be ascertained, are treated as financial liabilities at fair value through profit and loss.  They are held at fair value, with any resultant gain or loss recognised in the SoCNE.  The net gain or loss incorporates any interest earned on the financial asset. </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1.17.3  Other financial liabilities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After initial recognition, all other financial liabilities are measured at amortised cost using the effective interest method.  The effective interest rate is the rate that exactly discounts estimated future cash payments through the life of the asset, to the net carrying amount of the financial liability.  Interest is recognised using the effective interest method.</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1.18 Value Added Tax</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Most of the activities of the LHB are outside the scope of VAT and, in general, output tax does not apply and input tax on purchases is not recoverable.  Irrecoverable VAT is charged to the relevant expenditure category or included in the capitalised purchase cost of fixed assets.  Where output tax is charged or input VAT is recoverable, the amounts are stated net of VAT.</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prstClr val="black"/>
              </a:solidFill>
              <a:effectLst/>
              <a:uLnTx/>
              <a:uFillTx/>
              <a:latin typeface="Arial"/>
              <a:ea typeface="Times New Roman"/>
              <a:cs typeface="+mn-cs"/>
            </a:rPr>
            <a:t>1.19 Foreign currencies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Times New Roman"/>
              <a:cs typeface="+mn-cs"/>
            </a:rPr>
            <a:t>Transactions denominated in a foreign currency are translated into sterling at the exchange rate ruling on the dates of the transactions.  Resulting exchange gains and losses are taken to the Statement of Comprehensive Net Expenditure.  At the Statement of Financial Position date, monetary items denominated in foreign currencies are retranslated at the rates prevailing at the reporting date.</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prstClr val="black"/>
              </a:solidFill>
              <a:effectLst/>
              <a:uLnTx/>
              <a:uFillTx/>
              <a:latin typeface="Arial"/>
              <a:ea typeface="Times New Roman"/>
              <a:cs typeface="+mn-cs"/>
            </a:rPr>
            <a:t>1.20 Third party assets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Arial"/>
              <a:ea typeface="Times New Roman"/>
              <a:cs typeface="+mn-cs"/>
            </a:rPr>
            <a:t>Assets belonging to third parties (such as money held on behalf of patients) are not recognised in the accounts since the LHB has no beneficial interest in them.  Details of third party assets are given in Note 29 to the accounts.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200" b="0" i="0" u="none" strike="noStrike" kern="0" cap="none" spc="0" normalizeH="0" baseline="0" noProof="0">
              <a:ln>
                <a:noFill/>
              </a:ln>
              <a:solidFill>
                <a:prstClr val="black"/>
              </a:solidFill>
              <a:effectLst/>
              <a:uLnTx/>
              <a:uFillTx/>
              <a:latin typeface="Times New Roman"/>
              <a:ea typeface="Times New Roman"/>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1" i="0" u="none" strike="noStrike" kern="0" cap="none" spc="0" normalizeH="0" baseline="0" noProof="0">
              <a:ln>
                <a:noFill/>
              </a:ln>
              <a:solidFill>
                <a:srgbClr val="000000"/>
              </a:solidFill>
              <a:effectLst/>
              <a:uLnTx/>
              <a:uFillTx/>
              <a:latin typeface="Arial"/>
              <a:ea typeface="Times New Roman"/>
              <a:cs typeface="+mn-cs"/>
            </a:rPr>
            <a:t>1.21 Losses and Special Payments</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srgbClr val="000000"/>
              </a:solidFill>
              <a:effectLst/>
              <a:uLnTx/>
              <a:uFillTx/>
              <a:latin typeface="Arial"/>
              <a:ea typeface="Times New Roman"/>
              <a:cs typeface="+mn-cs"/>
            </a:rPr>
            <a:t>Losses and special payments are items that the Welsh Government would not have contemplated when it agreed funds for the health service or passed legislation.  By their nature they are items that ideally should not arise.  They are therefore subject to special control procedures compared with the generality of payments.  They are divided into different categories, which govern the way each individual case is handled.</a:t>
          </a:r>
          <a:endParaRPr kumimoji="0" lang="en-GB" sz="1200" b="0" i="0" u="none" strike="noStrike" kern="0" cap="none" spc="0" normalizeH="0" baseline="0" noProof="0">
            <a:ln>
              <a:noFill/>
            </a:ln>
            <a:solidFill>
              <a:prstClr val="black"/>
            </a:solidFill>
            <a:effectLst/>
            <a:uLnTx/>
            <a:uFillTx/>
            <a:latin typeface="Times New Roman"/>
            <a:ea typeface="Times New Roman"/>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GB" sz="1000" b="0" i="0" u="none" strike="noStrike" kern="0" cap="none" spc="0" normalizeH="0" baseline="0" noProof="0">
            <a:ln>
              <a:noFill/>
            </a:ln>
            <a:solidFill>
              <a:srgbClr val="0000FF"/>
            </a:solidFill>
            <a:effectLst/>
            <a:uLnTx/>
            <a:uFillTx/>
            <a:latin typeface="Arial" pitchFamily="34" charset="0"/>
            <a:ea typeface="+mn-ea"/>
            <a:cs typeface="Arial" pitchFamily="34" charset="0"/>
          </a:endParaRPr>
        </a:p>
        <a:p>
          <a:pPr rtl="0"/>
          <a:endParaRPr lang="en-GB" sz="1000" b="0" i="0" baseline="0">
            <a:solidFill>
              <a:schemeClr val="dk1"/>
            </a:solidFill>
            <a:latin typeface="Arial" pitchFamily="34" charset="0"/>
            <a:ea typeface="+mn-ea"/>
            <a:cs typeface="Arial"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NHS%20Finance\Financial%20Accounting,%20Policy%20Performance%20&amp;%20Info\Accounts\WOAC200910\Disks\LHB\Chap%206%20-%20Trust%20accts%20format%20Draft%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ffline\New%20Folder\2011-12%20Manual\DH%20NHST%20and%20Shared\Chap%206%20Trust%20accounts%20format%20201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evansj4\Local%20Settings\Temporary%20Internet%20Files\OLK2B2\Chap%206%20-%20Trust%20accts%20format%20Draf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inancial%20Planning\Capital\Annual%20Accounts\2018-19\Notes%20to%20the%20Accounts\Notes%20to%20Accounts%2018-19%20WORKING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OCI"/>
      <sheetName val="SOFP"/>
      <sheetName val="SOCITE (1)"/>
      <sheetName val="SOCITE (2)"/>
      <sheetName val="CFS"/>
      <sheetName val="Note 1"/>
      <sheetName val="Note 1 cont1"/>
      <sheetName val="Note 1 cont2"/>
      <sheetName val="Note1 cont3"/>
      <sheetName val="Note 1 cont4"/>
      <sheetName val="Note 1 cont5"/>
      <sheetName val="Note 1 cont6"/>
      <sheetName val="Note 1 cont7"/>
      <sheetName val="Note 1 cont8"/>
      <sheetName val="Note 1 cont9"/>
      <sheetName val="Note 1 cont10"/>
      <sheetName val="Note 1 cont11"/>
      <sheetName val="Note 1 cont 12"/>
      <sheetName val="Note 2&amp;3"/>
      <sheetName val="Note 4&amp;5"/>
      <sheetName val="Note 6-8"/>
      <sheetName val="Note 9"/>
      <sheetName val="Note 10"/>
      <sheetName val="Note 11"/>
      <sheetName val="Note 12&amp;13"/>
      <sheetName val="Note 14-16"/>
      <sheetName val="Note 17 (1)"/>
      <sheetName val="Note 17 (2)"/>
      <sheetName val="Note 17 (3)"/>
      <sheetName val="Note 18 (1)"/>
      <sheetName val="Note 18 (2)"/>
      <sheetName val="Note 18 (3)-19"/>
      <sheetName val="Note 20-22.2"/>
      <sheetName val="Note 22.3-24"/>
      <sheetName val="Note 25-26"/>
      <sheetName val="Note 27-29"/>
      <sheetName val="Note 30-31"/>
      <sheetName val="Note 32-33.2"/>
      <sheetName val="Note 33.3-34"/>
      <sheetName val="Note 35"/>
      <sheetName val="Note 36-37.2"/>
      <sheetName val="Note 37.3"/>
      <sheetName val="Note 37.4-38"/>
      <sheetName val="Note 39.1"/>
      <sheetName val="Note 39.2-3"/>
      <sheetName val="Note 40"/>
      <sheetName val="Note 41-43"/>
      <sheetName val="Note 44"/>
    </sheetNames>
    <sheetDataSet>
      <sheetData sheetId="0">
        <row r="5">
          <cell r="B5" t="str">
            <v>XXXX</v>
          </cell>
        </row>
        <row r="8">
          <cell r="B8" t="str">
            <v>31 March 2010</v>
          </cell>
        </row>
        <row r="9">
          <cell r="B9" t="str">
            <v>31 March 2009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OCNI T"/>
      <sheetName val="SOFP T"/>
      <sheetName val="SOCITE T"/>
      <sheetName val="SCT T"/>
      <sheetName val="Note 1 T"/>
      <sheetName val="Note 1 cont 1 T"/>
      <sheetName val="Note 1 cont 2 T"/>
      <sheetName val="Note 1 cont 3"/>
      <sheetName val="Note 1 cont 4"/>
      <sheetName val="Note 1 cont 5"/>
      <sheetName val="Note 1 cont 6"/>
      <sheetName val="Note 1 cont 7"/>
      <sheetName val="Note 1 cont 8 T"/>
      <sheetName val="Note 1 cont 9 T"/>
      <sheetName val="Note 1 cont 10 T"/>
      <sheetName val="Note 1 cont 11 T"/>
      <sheetName val="Note 1 cont 12 T"/>
      <sheetName val="Note 2 &amp; 3 T"/>
      <sheetName val="Note 4, 5, 6, 7 T"/>
      <sheetName val="Note 8 T"/>
      <sheetName val="Note 9 T"/>
      <sheetName val="Note 10 T"/>
      <sheetName val="Note 10.4"/>
      <sheetName val="Note 10.5"/>
      <sheetName val="Note 11 T"/>
      <sheetName val="Note 12 - 14 T"/>
      <sheetName val="Note 15.1  T"/>
      <sheetName val="Note 15.2 T"/>
      <sheetName val="Note 15.3 T"/>
      <sheetName val="Note 16(1) T"/>
      <sheetName val="Note 16 (2) T"/>
      <sheetName val="Note 16 (3) T"/>
      <sheetName val="Note 17 T"/>
      <sheetName val="Notes 18-20 T"/>
      <sheetName val="Note 21 &amp; 22 T"/>
      <sheetName val="Notes 23-26 T"/>
      <sheetName val="Note 27 T"/>
      <sheetName val="Note 28-30 T"/>
      <sheetName val="Note 31-34 T"/>
      <sheetName val="Note 35&amp;36 T"/>
      <sheetName val="Note 37&amp;38 T"/>
      <sheetName val="Note 39 &amp; 40 T"/>
      <sheetName val="Note 41 &amp; 42 T"/>
      <sheetName val="Note 43.1"/>
      <sheetName val="Note 43.2 - 43.4"/>
      <sheetName val="Note 44 &amp; 45"/>
    </sheetNames>
    <sheetDataSet>
      <sheetData sheetId="0" refreshError="1">
        <row r="6">
          <cell r="B6" t="str">
            <v>2010-11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OCI"/>
      <sheetName val="SOFP"/>
      <sheetName val="SOCITE (1)"/>
      <sheetName val="SOCITE (2)"/>
      <sheetName val="CFS"/>
      <sheetName val="Note 1"/>
      <sheetName val="Note 1 cont1"/>
      <sheetName val="Note 1 cont2"/>
      <sheetName val="Note1 cont3"/>
      <sheetName val="Note 1 cont4"/>
      <sheetName val="Note 1 cont5"/>
      <sheetName val="Note 1 cont6"/>
      <sheetName val="Note 1 cont7"/>
      <sheetName val="Note 1 cont8"/>
      <sheetName val="Note 1 cont9"/>
      <sheetName val="Note 1 cont10"/>
      <sheetName val="Note 1 cont11"/>
      <sheetName val="Note 1 cont 12"/>
      <sheetName val="Note 2&amp;3"/>
      <sheetName val="Note 4&amp;5"/>
      <sheetName val="Note 6-8"/>
      <sheetName val="Note 9"/>
      <sheetName val="Note 10"/>
      <sheetName val="Note 11"/>
      <sheetName val="Note 12&amp;13"/>
      <sheetName val="Note 14-16"/>
      <sheetName val="Note 17 (1)"/>
      <sheetName val="Note 17 (2)"/>
      <sheetName val="Note 17 (3)"/>
      <sheetName val="Note 18 (1)"/>
      <sheetName val="Note 18 (2)"/>
      <sheetName val="Note 18 (3)-19"/>
      <sheetName val="Note 20-22.2"/>
      <sheetName val="Note 22.3-24"/>
      <sheetName val="Note 25-26"/>
      <sheetName val="Note 27-29"/>
      <sheetName val="Note 30-31"/>
      <sheetName val="Note 32-33.2"/>
      <sheetName val="Note 33.3-34"/>
      <sheetName val="Note 35"/>
      <sheetName val="Note 36-37.2"/>
      <sheetName val="Note 37.3"/>
      <sheetName val="Note 37.4-38"/>
      <sheetName val="Note 39.1"/>
      <sheetName val="Note 39.2-3"/>
      <sheetName val="Note 40"/>
      <sheetName val="Note 41-43"/>
      <sheetName val="Note 44"/>
    </sheetNames>
    <sheetDataSet>
      <sheetData sheetId="0" refreshError="1">
        <row r="5">
          <cell r="B5" t="str">
            <v>XXXX</v>
          </cell>
        </row>
        <row r="6">
          <cell r="B6" t="str">
            <v>2009/10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FR 7"/>
      <sheetName val="Other CNE"/>
      <sheetName val="Socite"/>
      <sheetName val="2.2 CRL "/>
      <sheetName val="6.other gains losses"/>
      <sheetName val="9.Employee benefits"/>
      <sheetName val="Note 11.1&amp; workings"/>
      <sheetName val="Note 11 narrative"/>
      <sheetName val="Note 11.2 AHFS"/>
      <sheetName val="Note 12 intangible"/>
      <sheetName val="Note 13 Impairements  "/>
      <sheetName val="22. Capital Commitments"/>
      <sheetName val=" PFI"/>
      <sheetName val="Differences"/>
      <sheetName val="TAC12 Qtr 4 all assets"/>
      <sheetName val="TAC12 Tangibles"/>
      <sheetName val="P13 TB Acc V Ledger "/>
      <sheetName val="TAC 12 L+D+G+PFI"/>
      <sheetName val="TAC12 qtr 4 Intangible"/>
      <sheetName val="Note 12 Rec RAM to Accounts"/>
      <sheetName val="TAC 12 intangible detailed"/>
      <sheetName val="Donated intangibles"/>
      <sheetName val="New LFR"/>
      <sheetName val="SOCITE18"/>
      <sheetName val="2.2 CRL"/>
      <sheetName val="6. Other Gains and Losses"/>
      <sheetName val="9. Employee Benefits"/>
      <sheetName val="Note 11.1 PPE "/>
      <sheetName val="Note 12 Intangibles"/>
      <sheetName val="LFR7"/>
      <sheetName val="Note 13- Impairments"/>
    </sheetNames>
    <sheetDataSet>
      <sheetData sheetId="0"/>
      <sheetData sheetId="1"/>
      <sheetData sheetId="2"/>
      <sheetData sheetId="3"/>
      <sheetData sheetId="4"/>
      <sheetData sheetId="5"/>
      <sheetData sheetId="6"/>
      <sheetData sheetId="7"/>
      <sheetData sheetId="8"/>
      <sheetData sheetId="9"/>
      <sheetData sheetId="10">
        <row r="30">
          <cell r="B30">
            <v>899</v>
          </cell>
        </row>
        <row r="31">
          <cell r="B31">
            <v>324</v>
          </cell>
        </row>
        <row r="32">
          <cell r="B32">
            <v>6202</v>
          </cell>
        </row>
        <row r="33">
          <cell r="B33">
            <v>6222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solidFill>
        <a:ln w="9525" cmpd="sng">
          <a:noFill/>
        </a:ln>
      </a:spPr>
      <a:bodyPr vertOverflow="clip" horzOverflow="clip" wrap="square" rtlCol="0" anchor="t"/>
      <a:lstStyle>
        <a:defPPr algn="r">
          <a:defRPr sz="1000">
            <a:latin typeface="Arial" panose="020B0604020202020204" pitchFamily="34" charset="0"/>
            <a:cs typeface="Arial" panose="020B0604020202020204" pitchFamily="34" charset="0"/>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 Id="rId4"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4"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4" Type="http://schemas.openxmlformats.org/officeDocument/2006/relationships/drawing" Target="../drawings/drawing9.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4"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4"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9.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4" Type="http://schemas.openxmlformats.org/officeDocument/2006/relationships/drawing" Target="../drawings/drawing15.xm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4"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8.bin"/><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83.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4" Type="http://schemas.openxmlformats.org/officeDocument/2006/relationships/drawing" Target="../drawings/drawing17.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4" Type="http://schemas.openxmlformats.org/officeDocument/2006/relationships/drawing" Target="../drawings/drawing18.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4" Type="http://schemas.openxmlformats.org/officeDocument/2006/relationships/drawing" Target="../drawings/drawing19.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4" Type="http://schemas.openxmlformats.org/officeDocument/2006/relationships/drawing" Target="../drawings/drawing20.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4" Type="http://schemas.openxmlformats.org/officeDocument/2006/relationships/drawing" Target="../drawings/drawing21.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1.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4" Type="http://schemas.openxmlformats.org/officeDocument/2006/relationships/drawing" Target="../drawings/drawing22.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4" Type="http://schemas.openxmlformats.org/officeDocument/2006/relationships/drawing" Target="../drawings/drawing23.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0.bin"/><Relationship Id="rId2" Type="http://schemas.openxmlformats.org/officeDocument/2006/relationships/printerSettings" Target="../printerSettings/printerSettings109.bin"/><Relationship Id="rId1" Type="http://schemas.openxmlformats.org/officeDocument/2006/relationships/printerSettings" Target="../printerSettings/printerSettings10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4" Type="http://schemas.openxmlformats.org/officeDocument/2006/relationships/drawing" Target="../drawings/drawing24.xm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25.bin"/><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4" Type="http://schemas.openxmlformats.org/officeDocument/2006/relationships/drawing" Target="../drawings/drawing25.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1.bin"/><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 Id="rId4" Type="http://schemas.openxmlformats.org/officeDocument/2006/relationships/drawing" Target="../drawings/drawing26.xm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37.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0.bin"/><Relationship Id="rId2" Type="http://schemas.openxmlformats.org/officeDocument/2006/relationships/printerSettings" Target="../printerSettings/printerSettings139.bin"/><Relationship Id="rId1" Type="http://schemas.openxmlformats.org/officeDocument/2006/relationships/printerSettings" Target="../printerSettings/printerSettings138.bin"/><Relationship Id="rId4" Type="http://schemas.openxmlformats.org/officeDocument/2006/relationships/drawing" Target="../drawings/drawing27.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43.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4" Type="http://schemas.openxmlformats.org/officeDocument/2006/relationships/drawing" Target="../drawings/drawing28.xml"/></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 Id="rId4" Type="http://schemas.openxmlformats.org/officeDocument/2006/relationships/drawing" Target="../drawings/drawing29.xm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2.bin"/><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 Id="rId4" Type="http://schemas.openxmlformats.org/officeDocument/2006/relationships/drawing" Target="../drawings/drawing30.xml"/></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55.bin"/><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 Id="rId4" Type="http://schemas.openxmlformats.org/officeDocument/2006/relationships/drawing" Target="../drawings/drawing31.xml"/></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58.bin"/><Relationship Id="rId2" Type="http://schemas.openxmlformats.org/officeDocument/2006/relationships/printerSettings" Target="../printerSettings/printerSettings157.bin"/><Relationship Id="rId1" Type="http://schemas.openxmlformats.org/officeDocument/2006/relationships/printerSettings" Target="../printerSettings/printerSettings156.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1.bin"/><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4" Type="http://schemas.openxmlformats.org/officeDocument/2006/relationships/drawing" Target="../drawings/drawing32.xml"/></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67.bin"/><Relationship Id="rId2" Type="http://schemas.openxmlformats.org/officeDocument/2006/relationships/printerSettings" Target="../printerSettings/printerSettings166.bin"/><Relationship Id="rId1" Type="http://schemas.openxmlformats.org/officeDocument/2006/relationships/printerSettings" Target="../printerSettings/printerSettings165.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0.bin"/><Relationship Id="rId2" Type="http://schemas.openxmlformats.org/officeDocument/2006/relationships/printerSettings" Target="../printerSettings/printerSettings169.bin"/><Relationship Id="rId1" Type="http://schemas.openxmlformats.org/officeDocument/2006/relationships/printerSettings" Target="../printerSettings/printerSettings168.bin"/><Relationship Id="rId4" Type="http://schemas.openxmlformats.org/officeDocument/2006/relationships/drawing" Target="../drawings/drawing3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73.bin"/><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76.bin"/><Relationship Id="rId2" Type="http://schemas.openxmlformats.org/officeDocument/2006/relationships/printerSettings" Target="../printerSettings/printerSettings175.bin"/><Relationship Id="rId1" Type="http://schemas.openxmlformats.org/officeDocument/2006/relationships/printerSettings" Target="../printerSettings/printerSettings174.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79.bin"/><Relationship Id="rId2" Type="http://schemas.openxmlformats.org/officeDocument/2006/relationships/printerSettings" Target="../printerSettings/printerSettings178.bin"/><Relationship Id="rId1" Type="http://schemas.openxmlformats.org/officeDocument/2006/relationships/printerSettings" Target="../printerSettings/printerSettings177.bin"/><Relationship Id="rId4" Type="http://schemas.openxmlformats.org/officeDocument/2006/relationships/drawing" Target="../drawings/drawing34.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2.bin"/><Relationship Id="rId2" Type="http://schemas.openxmlformats.org/officeDocument/2006/relationships/printerSettings" Target="../printerSettings/printerSettings181.bin"/><Relationship Id="rId1" Type="http://schemas.openxmlformats.org/officeDocument/2006/relationships/printerSettings" Target="../printerSettings/printerSettings18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 Id="rId4" Type="http://schemas.openxmlformats.org/officeDocument/2006/relationships/drawing" Target="../drawings/drawing35.xm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87.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191.bin"/><Relationship Id="rId2" Type="http://schemas.openxmlformats.org/officeDocument/2006/relationships/printerSettings" Target="../printerSettings/printerSettings190.bin"/><Relationship Id="rId1" Type="http://schemas.openxmlformats.org/officeDocument/2006/relationships/printerSettings" Target="../printerSettings/printerSettings189.bin"/><Relationship Id="rId4" Type="http://schemas.openxmlformats.org/officeDocument/2006/relationships/drawing" Target="../drawings/drawing37.xm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9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93.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94.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197.bin"/><Relationship Id="rId2" Type="http://schemas.openxmlformats.org/officeDocument/2006/relationships/printerSettings" Target="../printerSettings/printerSettings196.bin"/><Relationship Id="rId1" Type="http://schemas.openxmlformats.org/officeDocument/2006/relationships/printerSettings" Target="../printerSettings/printerSettings195.bin"/><Relationship Id="rId4" Type="http://schemas.openxmlformats.org/officeDocument/2006/relationships/drawing" Target="../drawings/drawing41.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59"/>
  <sheetViews>
    <sheetView workbookViewId="0"/>
  </sheetViews>
  <sheetFormatPr defaultColWidth="8.77734375" defaultRowHeight="15" x14ac:dyDescent="0.2"/>
  <cols>
    <col min="1" max="7" width="8.77734375" style="828"/>
    <col min="8" max="8" width="11.33203125" style="828" customWidth="1"/>
    <col min="9" max="9" width="1.33203125" style="828" customWidth="1"/>
    <col min="10" max="10" width="12.21875" style="828" customWidth="1"/>
    <col min="11" max="11" width="1.77734375" style="828" customWidth="1"/>
    <col min="12" max="12" width="8.77734375" style="828"/>
    <col min="13" max="13" width="2.77734375" style="828" customWidth="1"/>
    <col min="14" max="16384" width="8.77734375" style="828"/>
  </cols>
  <sheetData>
    <row r="1" spans="1:14" ht="15.75" x14ac:dyDescent="0.25">
      <c r="A1" s="935"/>
    </row>
    <row r="2" spans="1:14" x14ac:dyDescent="0.2">
      <c r="A2" s="620"/>
    </row>
    <row r="3" spans="1:14" x14ac:dyDescent="0.2">
      <c r="A3" s="936"/>
    </row>
    <row r="4" spans="1:14" x14ac:dyDescent="0.2">
      <c r="A4" s="618"/>
    </row>
    <row r="5" spans="1:14" x14ac:dyDescent="0.2">
      <c r="A5" s="111"/>
    </row>
    <row r="6" spans="1:14" x14ac:dyDescent="0.2">
      <c r="A6" s="6"/>
      <c r="H6" s="991"/>
      <c r="J6" s="991"/>
      <c r="L6" s="991"/>
      <c r="N6" s="991"/>
    </row>
    <row r="7" spans="1:14" x14ac:dyDescent="0.2">
      <c r="A7" s="618"/>
      <c r="H7" s="991"/>
      <c r="J7" s="991"/>
      <c r="L7" s="991"/>
      <c r="N7" s="991"/>
    </row>
    <row r="8" spans="1:14" x14ac:dyDescent="0.2">
      <c r="A8" s="618"/>
      <c r="H8" s="991"/>
      <c r="J8" s="991"/>
      <c r="L8" s="991"/>
      <c r="N8" s="991"/>
    </row>
    <row r="9" spans="1:14" x14ac:dyDescent="0.2">
      <c r="A9" s="618"/>
      <c r="H9" s="991"/>
      <c r="J9" s="991"/>
      <c r="L9" s="991"/>
      <c r="N9" s="991"/>
    </row>
    <row r="10" spans="1:14" x14ac:dyDescent="0.2">
      <c r="A10" s="618"/>
      <c r="H10" s="991"/>
      <c r="J10" s="991"/>
      <c r="L10" s="991"/>
      <c r="N10" s="991"/>
    </row>
    <row r="11" spans="1:14" x14ac:dyDescent="0.2">
      <c r="A11" s="56"/>
      <c r="H11" s="991"/>
      <c r="J11" s="991"/>
      <c r="L11" s="991"/>
      <c r="N11" s="991"/>
    </row>
    <row r="12" spans="1:14" x14ac:dyDescent="0.2">
      <c r="A12" s="618"/>
      <c r="H12" s="991"/>
      <c r="J12" s="991"/>
      <c r="L12" s="991"/>
      <c r="N12" s="991"/>
    </row>
    <row r="13" spans="1:14" x14ac:dyDescent="0.2">
      <c r="A13" s="618"/>
      <c r="H13" s="991"/>
      <c r="J13" s="991"/>
      <c r="L13" s="991"/>
      <c r="N13" s="991"/>
    </row>
    <row r="14" spans="1:14" x14ac:dyDescent="0.2">
      <c r="A14" s="618"/>
      <c r="H14" s="991"/>
      <c r="J14" s="991"/>
      <c r="L14" s="991"/>
      <c r="N14" s="991"/>
    </row>
    <row r="15" spans="1:14" x14ac:dyDescent="0.2">
      <c r="A15" s="56"/>
      <c r="H15" s="991"/>
      <c r="J15" s="991"/>
      <c r="L15" s="991"/>
      <c r="N15" s="991"/>
    </row>
    <row r="16" spans="1:14" x14ac:dyDescent="0.2">
      <c r="A16" s="56"/>
    </row>
    <row r="17" spans="1:14" x14ac:dyDescent="0.2">
      <c r="A17" s="618"/>
    </row>
    <row r="18" spans="1:14" x14ac:dyDescent="0.2">
      <c r="A18" s="618"/>
    </row>
    <row r="19" spans="1:14" x14ac:dyDescent="0.2">
      <c r="A19" s="618"/>
    </row>
    <row r="20" spans="1:14" x14ac:dyDescent="0.2">
      <c r="A20" s="618"/>
    </row>
    <row r="21" spans="1:14" x14ac:dyDescent="0.2">
      <c r="A21" s="618"/>
    </row>
    <row r="22" spans="1:14" x14ac:dyDescent="0.2">
      <c r="A22" s="618"/>
    </row>
    <row r="23" spans="1:14" x14ac:dyDescent="0.2">
      <c r="A23" s="618"/>
    </row>
    <row r="24" spans="1:14" x14ac:dyDescent="0.2">
      <c r="A24" s="56"/>
      <c r="L24" s="991"/>
      <c r="N24" s="991"/>
    </row>
    <row r="25" spans="1:14" x14ac:dyDescent="0.2">
      <c r="A25" s="111"/>
    </row>
    <row r="26" spans="1:14" x14ac:dyDescent="0.2">
      <c r="A26" s="56"/>
    </row>
    <row r="27" spans="1:14" x14ac:dyDescent="0.2">
      <c r="A27" s="618"/>
    </row>
    <row r="28" spans="1:14" x14ac:dyDescent="0.2">
      <c r="A28" s="618"/>
    </row>
    <row r="29" spans="1:14" x14ac:dyDescent="0.2">
      <c r="A29" s="618"/>
    </row>
    <row r="30" spans="1:14" x14ac:dyDescent="0.2">
      <c r="A30" s="618"/>
    </row>
    <row r="31" spans="1:14" x14ac:dyDescent="0.2">
      <c r="A31" s="56"/>
    </row>
    <row r="32" spans="1:14" x14ac:dyDescent="0.2">
      <c r="A32" s="56"/>
    </row>
    <row r="33" spans="1:1" x14ac:dyDescent="0.2">
      <c r="A33" s="618"/>
    </row>
    <row r="34" spans="1:1" x14ac:dyDescent="0.2">
      <c r="A34" s="618"/>
    </row>
    <row r="35" spans="1:1" x14ac:dyDescent="0.2">
      <c r="A35" s="618"/>
    </row>
    <row r="36" spans="1:1" x14ac:dyDescent="0.2">
      <c r="A36" s="618"/>
    </row>
    <row r="37" spans="1:1" x14ac:dyDescent="0.2">
      <c r="A37" s="618"/>
    </row>
    <row r="38" spans="1:1" x14ac:dyDescent="0.2">
      <c r="A38" s="618"/>
    </row>
    <row r="39" spans="1:1" x14ac:dyDescent="0.2">
      <c r="A39" s="56"/>
    </row>
    <row r="40" spans="1:1" x14ac:dyDescent="0.2">
      <c r="A40" s="56"/>
    </row>
    <row r="41" spans="1:1" x14ac:dyDescent="0.2">
      <c r="A41" s="56"/>
    </row>
    <row r="42" spans="1:1" x14ac:dyDescent="0.2">
      <c r="A42" s="618"/>
    </row>
    <row r="43" spans="1:1" x14ac:dyDescent="0.2">
      <c r="A43" s="618"/>
    </row>
    <row r="44" spans="1:1" x14ac:dyDescent="0.2">
      <c r="A44" s="618"/>
    </row>
    <row r="45" spans="1:1" x14ac:dyDescent="0.2">
      <c r="A45" s="56"/>
    </row>
    <row r="46" spans="1:1" x14ac:dyDescent="0.2">
      <c r="A46" s="56"/>
    </row>
    <row r="47" spans="1:1" x14ac:dyDescent="0.2">
      <c r="A47" s="56"/>
    </row>
    <row r="48" spans="1:1" x14ac:dyDescent="0.2">
      <c r="A48" s="618"/>
    </row>
    <row r="49" spans="1:12" x14ac:dyDescent="0.2">
      <c r="A49" s="618"/>
    </row>
    <row r="50" spans="1:12" x14ac:dyDescent="0.2">
      <c r="A50" s="618"/>
    </row>
    <row r="51" spans="1:12" x14ac:dyDescent="0.2">
      <c r="A51" s="56"/>
    </row>
    <row r="52" spans="1:12" x14ac:dyDescent="0.2">
      <c r="A52" s="56"/>
    </row>
    <row r="53" spans="1:12" x14ac:dyDescent="0.2">
      <c r="A53" s="56"/>
    </row>
    <row r="54" spans="1:12" x14ac:dyDescent="0.2">
      <c r="A54" s="56"/>
    </row>
    <row r="55" spans="1:12" x14ac:dyDescent="0.2">
      <c r="A55" s="618"/>
    </row>
    <row r="56" spans="1:12" x14ac:dyDescent="0.2">
      <c r="A56" s="618"/>
    </row>
    <row r="57" spans="1:12" x14ac:dyDescent="0.2">
      <c r="A57" s="56"/>
    </row>
    <row r="58" spans="1:12" x14ac:dyDescent="0.2">
      <c r="A58" s="111"/>
    </row>
    <row r="59" spans="1:12" x14ac:dyDescent="0.2">
      <c r="A59" s="553"/>
    </row>
    <row r="60" spans="1:12" x14ac:dyDescent="0.2">
      <c r="A60" s="553"/>
      <c r="L60" s="992"/>
    </row>
    <row r="61" spans="1:12" x14ac:dyDescent="0.2">
      <c r="A61" s="522"/>
      <c r="L61" s="992"/>
    </row>
    <row r="62" spans="1:12" x14ac:dyDescent="0.2">
      <c r="A62" s="522"/>
      <c r="L62" s="992"/>
    </row>
    <row r="63" spans="1:12" x14ac:dyDescent="0.2">
      <c r="A63" s="522"/>
      <c r="L63" s="992"/>
    </row>
    <row r="64" spans="1:12" x14ac:dyDescent="0.2">
      <c r="A64" s="522"/>
      <c r="L64" s="992"/>
    </row>
    <row r="65" spans="1:12" x14ac:dyDescent="0.2">
      <c r="A65" s="522"/>
      <c r="L65" s="992"/>
    </row>
    <row r="66" spans="1:12" x14ac:dyDescent="0.2">
      <c r="A66" s="522"/>
      <c r="L66" s="992"/>
    </row>
    <row r="67" spans="1:12" x14ac:dyDescent="0.2">
      <c r="A67" s="522"/>
      <c r="L67" s="992"/>
    </row>
    <row r="68" spans="1:12" x14ac:dyDescent="0.2">
      <c r="A68" s="522"/>
      <c r="L68" s="992"/>
    </row>
    <row r="69" spans="1:12" x14ac:dyDescent="0.2">
      <c r="A69" s="522"/>
      <c r="L69" s="992"/>
    </row>
    <row r="70" spans="1:12" x14ac:dyDescent="0.2">
      <c r="A70" s="937"/>
      <c r="L70" s="992"/>
    </row>
    <row r="71" spans="1:12" x14ac:dyDescent="0.2">
      <c r="A71" s="553"/>
      <c r="L71" s="992"/>
    </row>
    <row r="72" spans="1:12" x14ac:dyDescent="0.2">
      <c r="A72" s="522"/>
      <c r="L72" s="992"/>
    </row>
    <row r="73" spans="1:12" x14ac:dyDescent="0.2">
      <c r="A73" s="553"/>
      <c r="L73" s="992"/>
    </row>
    <row r="74" spans="1:12" x14ac:dyDescent="0.2">
      <c r="A74" s="111"/>
    </row>
    <row r="75" spans="1:12" x14ac:dyDescent="0.2">
      <c r="A75" s="553"/>
    </row>
    <row r="76" spans="1:12" x14ac:dyDescent="0.2">
      <c r="A76" s="553"/>
      <c r="L76" s="992"/>
    </row>
    <row r="77" spans="1:12" x14ac:dyDescent="0.2">
      <c r="A77" s="522"/>
      <c r="L77" s="992"/>
    </row>
    <row r="78" spans="1:12" x14ac:dyDescent="0.2">
      <c r="A78" s="522"/>
      <c r="L78" s="992"/>
    </row>
    <row r="79" spans="1:12" x14ac:dyDescent="0.2">
      <c r="A79" s="522"/>
      <c r="L79" s="992"/>
    </row>
    <row r="80" spans="1:12" x14ac:dyDescent="0.2">
      <c r="A80" s="522"/>
      <c r="L80" s="992"/>
    </row>
    <row r="81" spans="1:12" x14ac:dyDescent="0.2">
      <c r="A81" s="522"/>
      <c r="L81" s="992"/>
    </row>
    <row r="82" spans="1:12" x14ac:dyDescent="0.2">
      <c r="A82" s="522"/>
      <c r="L82" s="992"/>
    </row>
    <row r="83" spans="1:12" x14ac:dyDescent="0.2">
      <c r="A83" s="522"/>
      <c r="L83" s="992"/>
    </row>
    <row r="84" spans="1:12" x14ac:dyDescent="0.2">
      <c r="A84" s="522"/>
      <c r="L84" s="992"/>
    </row>
    <row r="85" spans="1:12" x14ac:dyDescent="0.2">
      <c r="A85" s="522"/>
      <c r="L85" s="992"/>
    </row>
    <row r="86" spans="1:12" x14ac:dyDescent="0.2">
      <c r="A86" s="937"/>
      <c r="L86" s="992"/>
    </row>
    <row r="87" spans="1:12" x14ac:dyDescent="0.2">
      <c r="A87" s="553"/>
      <c r="L87" s="992"/>
    </row>
    <row r="88" spans="1:12" x14ac:dyDescent="0.2">
      <c r="A88" s="522"/>
      <c r="L88" s="992"/>
    </row>
    <row r="89" spans="1:12" x14ac:dyDescent="0.2">
      <c r="A89" s="553"/>
      <c r="L89" s="992"/>
    </row>
    <row r="90" spans="1:12" x14ac:dyDescent="0.2">
      <c r="A90" s="111"/>
    </row>
    <row r="91" spans="1:12" x14ac:dyDescent="0.2">
      <c r="A91" s="553"/>
    </row>
    <row r="92" spans="1:12" x14ac:dyDescent="0.2">
      <c r="A92" s="553"/>
      <c r="L92" s="992"/>
    </row>
    <row r="93" spans="1:12" x14ac:dyDescent="0.2">
      <c r="A93" s="522"/>
      <c r="L93" s="992"/>
    </row>
    <row r="94" spans="1:12" x14ac:dyDescent="0.2">
      <c r="A94" s="522"/>
      <c r="L94" s="992"/>
    </row>
    <row r="95" spans="1:12" x14ac:dyDescent="0.2">
      <c r="A95" s="522"/>
      <c r="L95" s="992"/>
    </row>
    <row r="96" spans="1:12" x14ac:dyDescent="0.2">
      <c r="A96" s="522"/>
      <c r="L96" s="992"/>
    </row>
    <row r="97" spans="1:12" x14ac:dyDescent="0.2">
      <c r="A97" s="522"/>
      <c r="L97" s="992"/>
    </row>
    <row r="98" spans="1:12" x14ac:dyDescent="0.2">
      <c r="A98" s="522"/>
      <c r="L98" s="992"/>
    </row>
    <row r="99" spans="1:12" x14ac:dyDescent="0.2">
      <c r="A99" s="522"/>
      <c r="L99" s="992"/>
    </row>
    <row r="100" spans="1:12" x14ac:dyDescent="0.2">
      <c r="A100" s="522"/>
      <c r="L100" s="992"/>
    </row>
    <row r="101" spans="1:12" x14ac:dyDescent="0.2">
      <c r="A101" s="522"/>
      <c r="L101" s="992"/>
    </row>
    <row r="102" spans="1:12" x14ac:dyDescent="0.2">
      <c r="A102" s="937"/>
      <c r="L102" s="992"/>
    </row>
    <row r="103" spans="1:12" x14ac:dyDescent="0.2">
      <c r="A103" s="553"/>
      <c r="L103" s="992"/>
    </row>
    <row r="104" spans="1:12" x14ac:dyDescent="0.2">
      <c r="A104" s="522"/>
      <c r="L104" s="992"/>
    </row>
    <row r="105" spans="1:12" x14ac:dyDescent="0.2">
      <c r="A105" s="553"/>
      <c r="L105" s="992"/>
    </row>
    <row r="106" spans="1:12" x14ac:dyDescent="0.2">
      <c r="A106" s="111"/>
    </row>
    <row r="107" spans="1:12" x14ac:dyDescent="0.2">
      <c r="A107" s="56"/>
    </row>
    <row r="108" spans="1:12" x14ac:dyDescent="0.2">
      <c r="A108" s="618"/>
    </row>
    <row r="109" spans="1:12" x14ac:dyDescent="0.2">
      <c r="A109" s="618"/>
    </row>
    <row r="110" spans="1:12" x14ac:dyDescent="0.2">
      <c r="A110" s="618"/>
    </row>
    <row r="111" spans="1:12" x14ac:dyDescent="0.2">
      <c r="A111" s="618"/>
    </row>
    <row r="112" spans="1:12" x14ac:dyDescent="0.2">
      <c r="A112" s="56"/>
    </row>
    <row r="113" spans="1:1" x14ac:dyDescent="0.2">
      <c r="A113" s="56"/>
    </row>
    <row r="114" spans="1:1" x14ac:dyDescent="0.2">
      <c r="A114" s="56"/>
    </row>
    <row r="115" spans="1:1" x14ac:dyDescent="0.2">
      <c r="A115" s="618"/>
    </row>
    <row r="116" spans="1:1" x14ac:dyDescent="0.2">
      <c r="A116" s="618"/>
    </row>
    <row r="117" spans="1:1" x14ac:dyDescent="0.2">
      <c r="A117" s="618"/>
    </row>
    <row r="118" spans="1:1" x14ac:dyDescent="0.2">
      <c r="A118" s="618"/>
    </row>
    <row r="119" spans="1:1" x14ac:dyDescent="0.2">
      <c r="A119" s="618"/>
    </row>
    <row r="120" spans="1:1" x14ac:dyDescent="0.2">
      <c r="A120" s="618"/>
    </row>
    <row r="121" spans="1:1" x14ac:dyDescent="0.2">
      <c r="A121" s="618"/>
    </row>
    <row r="122" spans="1:1" x14ac:dyDescent="0.2">
      <c r="A122" s="618"/>
    </row>
    <row r="123" spans="1:1" x14ac:dyDescent="0.2">
      <c r="A123" s="56"/>
    </row>
    <row r="124" spans="1:1" x14ac:dyDescent="0.2">
      <c r="A124" s="56"/>
    </row>
    <row r="125" spans="1:1" x14ac:dyDescent="0.2">
      <c r="A125" s="56"/>
    </row>
    <row r="126" spans="1:1" x14ac:dyDescent="0.2">
      <c r="A126" s="618"/>
    </row>
    <row r="127" spans="1:1" x14ac:dyDescent="0.2">
      <c r="A127" s="618"/>
    </row>
    <row r="128" spans="1:1" x14ac:dyDescent="0.2">
      <c r="A128" s="618"/>
    </row>
    <row r="129" spans="1:1" x14ac:dyDescent="0.2">
      <c r="A129" s="618"/>
    </row>
    <row r="130" spans="1:1" x14ac:dyDescent="0.2">
      <c r="A130" s="618"/>
    </row>
    <row r="131" spans="1:1" x14ac:dyDescent="0.2">
      <c r="A131" s="56"/>
    </row>
    <row r="132" spans="1:1" x14ac:dyDescent="0.2">
      <c r="A132" s="56"/>
    </row>
    <row r="133" spans="1:1" x14ac:dyDescent="0.2">
      <c r="A133" s="56"/>
    </row>
    <row r="134" spans="1:1" x14ac:dyDescent="0.2">
      <c r="A134" s="56"/>
    </row>
    <row r="135" spans="1:1" x14ac:dyDescent="0.2">
      <c r="A135" s="166"/>
    </row>
    <row r="136" spans="1:1" x14ac:dyDescent="0.2">
      <c r="A136" s="691"/>
    </row>
    <row r="137" spans="1:1" x14ac:dyDescent="0.2">
      <c r="A137" s="612"/>
    </row>
    <row r="138" spans="1:1" x14ac:dyDescent="0.2">
      <c r="A138" s="612"/>
    </row>
    <row r="139" spans="1:1" x14ac:dyDescent="0.2">
      <c r="A139" s="612"/>
    </row>
    <row r="140" spans="1:1" x14ac:dyDescent="0.2">
      <c r="A140" s="839"/>
    </row>
    <row r="141" spans="1:1" x14ac:dyDescent="0.2">
      <c r="A141" s="839"/>
    </row>
    <row r="142" spans="1:1" x14ac:dyDescent="0.2">
      <c r="A142" s="612"/>
    </row>
    <row r="143" spans="1:1" x14ac:dyDescent="0.2">
      <c r="A143" s="691"/>
    </row>
    <row r="144" spans="1:1" x14ac:dyDescent="0.2">
      <c r="A144" s="612"/>
    </row>
    <row r="145" spans="1:1" x14ac:dyDescent="0.2">
      <c r="A145" s="612"/>
    </row>
    <row r="146" spans="1:1" x14ac:dyDescent="0.2">
      <c r="A146" s="612"/>
    </row>
    <row r="147" spans="1:1" x14ac:dyDescent="0.2">
      <c r="A147" s="839"/>
    </row>
    <row r="148" spans="1:1" x14ac:dyDescent="0.2">
      <c r="A148" s="839"/>
    </row>
    <row r="149" spans="1:1" x14ac:dyDescent="0.2">
      <c r="A149" s="612"/>
    </row>
    <row r="150" spans="1:1" x14ac:dyDescent="0.2">
      <c r="A150" s="691"/>
    </row>
    <row r="151" spans="1:1" x14ac:dyDescent="0.2">
      <c r="A151" s="612"/>
    </row>
    <row r="152" spans="1:1" x14ac:dyDescent="0.2">
      <c r="A152" s="612"/>
    </row>
    <row r="153" spans="1:1" x14ac:dyDescent="0.2">
      <c r="A153" s="612"/>
    </row>
    <row r="154" spans="1:1" x14ac:dyDescent="0.2">
      <c r="A154" s="839"/>
    </row>
    <row r="155" spans="1:1" x14ac:dyDescent="0.2">
      <c r="A155" s="839"/>
    </row>
    <row r="156" spans="1:1" x14ac:dyDescent="0.2">
      <c r="A156" s="612"/>
    </row>
    <row r="157" spans="1:1" x14ac:dyDescent="0.2">
      <c r="A157" s="691"/>
    </row>
    <row r="158" spans="1:1" x14ac:dyDescent="0.2">
      <c r="A158" s="612"/>
    </row>
    <row r="159" spans="1:1" x14ac:dyDescent="0.2">
      <c r="A159" s="612"/>
    </row>
    <row r="160" spans="1:1" x14ac:dyDescent="0.2">
      <c r="A160" s="612"/>
    </row>
    <row r="161" spans="1:1" x14ac:dyDescent="0.2">
      <c r="A161" s="839"/>
    </row>
    <row r="162" spans="1:1" x14ac:dyDescent="0.2">
      <c r="A162" s="839"/>
    </row>
    <row r="163" spans="1:1" x14ac:dyDescent="0.2">
      <c r="A163" s="612"/>
    </row>
    <row r="164" spans="1:1" x14ac:dyDescent="0.2">
      <c r="A164" s="938"/>
    </row>
    <row r="165" spans="1:1" x14ac:dyDescent="0.2">
      <c r="A165" s="56"/>
    </row>
    <row r="166" spans="1:1" x14ac:dyDescent="0.2">
      <c r="A166" s="618"/>
    </row>
    <row r="167" spans="1:1" x14ac:dyDescent="0.2">
      <c r="A167" s="618"/>
    </row>
    <row r="168" spans="1:1" x14ac:dyDescent="0.2">
      <c r="A168" s="522"/>
    </row>
    <row r="169" spans="1:1" x14ac:dyDescent="0.2">
      <c r="A169" s="522"/>
    </row>
    <row r="170" spans="1:1" x14ac:dyDescent="0.2">
      <c r="A170" s="111"/>
    </row>
    <row r="171" spans="1:1" x14ac:dyDescent="0.2">
      <c r="A171" s="6"/>
    </row>
    <row r="172" spans="1:1" x14ac:dyDescent="0.2">
      <c r="A172" s="111"/>
    </row>
    <row r="173" spans="1:1" x14ac:dyDescent="0.2">
      <c r="A173" s="938"/>
    </row>
    <row r="174" spans="1:1" x14ac:dyDescent="0.2">
      <c r="A174" s="56"/>
    </row>
    <row r="175" spans="1:1" x14ac:dyDescent="0.2">
      <c r="A175" s="618"/>
    </row>
    <row r="176" spans="1:1" x14ac:dyDescent="0.2">
      <c r="A176" s="618"/>
    </row>
    <row r="177" spans="1:1" x14ac:dyDescent="0.2">
      <c r="A177" s="522"/>
    </row>
    <row r="178" spans="1:1" x14ac:dyDescent="0.2">
      <c r="A178" s="522"/>
    </row>
    <row r="179" spans="1:1" x14ac:dyDescent="0.2">
      <c r="A179" s="111"/>
    </row>
    <row r="180" spans="1:1" x14ac:dyDescent="0.2">
      <c r="A180" s="6"/>
    </row>
    <row r="181" spans="1:1" x14ac:dyDescent="0.2">
      <c r="A181" s="111"/>
    </row>
    <row r="182" spans="1:1" x14ac:dyDescent="0.2">
      <c r="A182" s="938"/>
    </row>
    <row r="183" spans="1:1" x14ac:dyDescent="0.2">
      <c r="A183" s="56"/>
    </row>
    <row r="184" spans="1:1" x14ac:dyDescent="0.2">
      <c r="A184" s="618"/>
    </row>
    <row r="185" spans="1:1" x14ac:dyDescent="0.2">
      <c r="A185" s="618"/>
    </row>
    <row r="186" spans="1:1" x14ac:dyDescent="0.2">
      <c r="A186" s="522"/>
    </row>
    <row r="187" spans="1:1" x14ac:dyDescent="0.2">
      <c r="A187" s="522"/>
    </row>
    <row r="188" spans="1:1" x14ac:dyDescent="0.2">
      <c r="A188" s="111"/>
    </row>
    <row r="189" spans="1:1" x14ac:dyDescent="0.2">
      <c r="A189" s="6"/>
    </row>
    <row r="190" spans="1:1" x14ac:dyDescent="0.2">
      <c r="A190" s="111"/>
    </row>
    <row r="191" spans="1:1" x14ac:dyDescent="0.2">
      <c r="A191" s="938"/>
    </row>
    <row r="192" spans="1:1" x14ac:dyDescent="0.2">
      <c r="A192" s="56"/>
    </row>
    <row r="193" spans="1:1" x14ac:dyDescent="0.2">
      <c r="A193" s="618"/>
    </row>
    <row r="194" spans="1:1" x14ac:dyDescent="0.2">
      <c r="A194" s="618"/>
    </row>
    <row r="195" spans="1:1" x14ac:dyDescent="0.2">
      <c r="A195" s="522"/>
    </row>
    <row r="196" spans="1:1" x14ac:dyDescent="0.2">
      <c r="A196" s="522"/>
    </row>
    <row r="197" spans="1:1" x14ac:dyDescent="0.2">
      <c r="A197" s="111"/>
    </row>
    <row r="198" spans="1:1" x14ac:dyDescent="0.2">
      <c r="A198" s="6"/>
    </row>
    <row r="199" spans="1:1" x14ac:dyDescent="0.2">
      <c r="A199" s="111"/>
    </row>
    <row r="200" spans="1:1" x14ac:dyDescent="0.2">
      <c r="A200" s="111"/>
    </row>
    <row r="201" spans="1:1" x14ac:dyDescent="0.2">
      <c r="A201" s="939"/>
    </row>
    <row r="202" spans="1:1" x14ac:dyDescent="0.2">
      <c r="A202" s="618"/>
    </row>
    <row r="203" spans="1:1" x14ac:dyDescent="0.2">
      <c r="A203" s="618"/>
    </row>
    <row r="204" spans="1:1" x14ac:dyDescent="0.2">
      <c r="A204" s="618"/>
    </row>
    <row r="205" spans="1:1" x14ac:dyDescent="0.2">
      <c r="A205" s="618"/>
    </row>
    <row r="206" spans="1:1" x14ac:dyDescent="0.2">
      <c r="A206" s="618"/>
    </row>
    <row r="207" spans="1:1" x14ac:dyDescent="0.2">
      <c r="A207" s="618"/>
    </row>
    <row r="208" spans="1:1" x14ac:dyDescent="0.2">
      <c r="A208" s="939"/>
    </row>
    <row r="209" spans="1:1" x14ac:dyDescent="0.2">
      <c r="A209" s="939"/>
    </row>
    <row r="210" spans="1:1" x14ac:dyDescent="0.2">
      <c r="A210" s="618"/>
    </row>
    <row r="211" spans="1:1" x14ac:dyDescent="0.2">
      <c r="A211" s="618"/>
    </row>
    <row r="212" spans="1:1" x14ac:dyDescent="0.2">
      <c r="A212" s="618"/>
    </row>
    <row r="213" spans="1:1" x14ac:dyDescent="0.2">
      <c r="A213" s="618"/>
    </row>
    <row r="214" spans="1:1" x14ac:dyDescent="0.2">
      <c r="A214" s="618"/>
    </row>
    <row r="215" spans="1:1" x14ac:dyDescent="0.2">
      <c r="A215" s="618"/>
    </row>
    <row r="216" spans="1:1" x14ac:dyDescent="0.2">
      <c r="A216" s="939"/>
    </row>
    <row r="217" spans="1:1" x14ac:dyDescent="0.2">
      <c r="A217" s="939"/>
    </row>
    <row r="218" spans="1:1" x14ac:dyDescent="0.2">
      <c r="A218" s="618"/>
    </row>
    <row r="219" spans="1:1" x14ac:dyDescent="0.2">
      <c r="A219" s="618"/>
    </row>
    <row r="220" spans="1:1" x14ac:dyDescent="0.2">
      <c r="A220" s="618"/>
    </row>
    <row r="221" spans="1:1" x14ac:dyDescent="0.2">
      <c r="A221" s="618"/>
    </row>
    <row r="222" spans="1:1" x14ac:dyDescent="0.2">
      <c r="A222" s="618"/>
    </row>
    <row r="223" spans="1:1" x14ac:dyDescent="0.2">
      <c r="A223" s="618"/>
    </row>
    <row r="224" spans="1:1" x14ac:dyDescent="0.2">
      <c r="A224" s="939"/>
    </row>
    <row r="225" spans="1:14" x14ac:dyDescent="0.2">
      <c r="A225" s="56"/>
    </row>
    <row r="226" spans="1:14" x14ac:dyDescent="0.2">
      <c r="A226" s="618"/>
      <c r="H226" s="991"/>
      <c r="J226" s="991"/>
      <c r="L226" s="991"/>
      <c r="N226" s="991"/>
    </row>
    <row r="227" spans="1:14" x14ac:dyDescent="0.2">
      <c r="A227" s="618"/>
      <c r="H227" s="991"/>
      <c r="J227" s="991"/>
      <c r="L227" s="991"/>
      <c r="N227" s="991"/>
    </row>
    <row r="228" spans="1:14" x14ac:dyDescent="0.2">
      <c r="A228" s="618"/>
      <c r="H228" s="991"/>
      <c r="J228" s="991"/>
      <c r="L228" s="991"/>
      <c r="N228" s="991"/>
    </row>
    <row r="229" spans="1:14" x14ac:dyDescent="0.2">
      <c r="A229" s="618"/>
      <c r="H229" s="991"/>
      <c r="J229" s="991"/>
      <c r="L229" s="991"/>
      <c r="N229" s="991"/>
    </row>
    <row r="230" spans="1:14" x14ac:dyDescent="0.2">
      <c r="A230" s="618"/>
      <c r="H230" s="991"/>
      <c r="J230" s="991"/>
      <c r="L230" s="991"/>
      <c r="N230" s="991"/>
    </row>
    <row r="231" spans="1:14" x14ac:dyDescent="0.2">
      <c r="A231" s="618"/>
      <c r="H231" s="991"/>
      <c r="J231" s="991"/>
      <c r="L231" s="991"/>
      <c r="N231" s="991"/>
    </row>
    <row r="232" spans="1:14" x14ac:dyDescent="0.2">
      <c r="A232" s="618"/>
      <c r="H232" s="991"/>
      <c r="J232" s="991"/>
      <c r="L232" s="991"/>
      <c r="N232" s="991"/>
    </row>
    <row r="233" spans="1:14" x14ac:dyDescent="0.2">
      <c r="A233" s="618"/>
      <c r="H233" s="991"/>
      <c r="J233" s="991"/>
      <c r="L233" s="991"/>
      <c r="N233" s="991"/>
    </row>
    <row r="234" spans="1:14" x14ac:dyDescent="0.2">
      <c r="A234" s="618"/>
      <c r="H234" s="991"/>
      <c r="J234" s="991"/>
      <c r="L234" s="991"/>
      <c r="N234" s="991"/>
    </row>
    <row r="235" spans="1:14" x14ac:dyDescent="0.2">
      <c r="A235" s="618"/>
      <c r="H235" s="991"/>
      <c r="J235" s="991"/>
      <c r="L235" s="991"/>
      <c r="N235" s="991"/>
    </row>
    <row r="236" spans="1:14" x14ac:dyDescent="0.2">
      <c r="A236" s="618"/>
      <c r="H236" s="991"/>
      <c r="J236" s="991"/>
      <c r="L236" s="991"/>
      <c r="N236" s="991"/>
    </row>
    <row r="237" spans="1:14" x14ac:dyDescent="0.2">
      <c r="A237" s="939"/>
      <c r="H237" s="991"/>
      <c r="J237" s="991"/>
      <c r="L237" s="991"/>
      <c r="N237" s="991"/>
    </row>
    <row r="238" spans="1:14" x14ac:dyDescent="0.2">
      <c r="A238" s="56"/>
    </row>
    <row r="239" spans="1:14" x14ac:dyDescent="0.2">
      <c r="A239" s="108"/>
    </row>
    <row r="240" spans="1:14" x14ac:dyDescent="0.2">
      <c r="A240" s="108"/>
    </row>
    <row r="241" spans="1:1" x14ac:dyDescent="0.2">
      <c r="A241" s="108"/>
    </row>
    <row r="242" spans="1:1" x14ac:dyDescent="0.2">
      <c r="A242" s="108"/>
    </row>
    <row r="243" spans="1:1" x14ac:dyDescent="0.2">
      <c r="A243" s="108"/>
    </row>
    <row r="244" spans="1:1" x14ac:dyDescent="0.2">
      <c r="A244" s="108"/>
    </row>
    <row r="245" spans="1:1" x14ac:dyDescent="0.2">
      <c r="A245" s="108"/>
    </row>
    <row r="246" spans="1:1" x14ac:dyDescent="0.2">
      <c r="A246" s="108"/>
    </row>
    <row r="247" spans="1:1" x14ac:dyDescent="0.2">
      <c r="A247" s="108"/>
    </row>
    <row r="248" spans="1:1" x14ac:dyDescent="0.2">
      <c r="A248" s="108"/>
    </row>
    <row r="249" spans="1:1" x14ac:dyDescent="0.2">
      <c r="A249" s="108"/>
    </row>
    <row r="250" spans="1:1" x14ac:dyDescent="0.2">
      <c r="A250" s="108"/>
    </row>
    <row r="251" spans="1:1" x14ac:dyDescent="0.2">
      <c r="A251" s="108"/>
    </row>
    <row r="252" spans="1:1" x14ac:dyDescent="0.2">
      <c r="A252" s="108"/>
    </row>
    <row r="253" spans="1:1" x14ac:dyDescent="0.2">
      <c r="A253" s="108"/>
    </row>
    <row r="254" spans="1:1" x14ac:dyDescent="0.2">
      <c r="A254" s="108"/>
    </row>
    <row r="255" spans="1:1" x14ac:dyDescent="0.2">
      <c r="A255" s="940"/>
    </row>
    <row r="256" spans="1:1" x14ac:dyDescent="0.2">
      <c r="A256" s="940"/>
    </row>
    <row r="257" spans="1:1" x14ac:dyDescent="0.2">
      <c r="A257" s="941"/>
    </row>
    <row r="258" spans="1:1" x14ac:dyDescent="0.2">
      <c r="A258" s="108"/>
    </row>
    <row r="259" spans="1:1" x14ac:dyDescent="0.2">
      <c r="A259" s="939"/>
    </row>
    <row r="260" spans="1:1" x14ac:dyDescent="0.2">
      <c r="A260" s="939"/>
    </row>
    <row r="261" spans="1:1" x14ac:dyDescent="0.2">
      <c r="A261" s="56"/>
    </row>
    <row r="262" spans="1:1" x14ac:dyDescent="0.2">
      <c r="A262" s="56"/>
    </row>
    <row r="263" spans="1:1" x14ac:dyDescent="0.2">
      <c r="A263" s="852"/>
    </row>
    <row r="264" spans="1:1" x14ac:dyDescent="0.2">
      <c r="A264" s="618"/>
    </row>
    <row r="265" spans="1:1" x14ac:dyDescent="0.2">
      <c r="A265" s="280"/>
    </row>
    <row r="266" spans="1:1" x14ac:dyDescent="0.2">
      <c r="A266" s="852"/>
    </row>
    <row r="267" spans="1:1" x14ac:dyDescent="0.2">
      <c r="A267" s="852"/>
    </row>
    <row r="268" spans="1:1" x14ac:dyDescent="0.2">
      <c r="A268" s="852"/>
    </row>
    <row r="269" spans="1:1" x14ac:dyDescent="0.2">
      <c r="A269" s="618"/>
    </row>
    <row r="270" spans="1:1" x14ac:dyDescent="0.2">
      <c r="A270" s="618"/>
    </row>
    <row r="271" spans="1:1" x14ac:dyDescent="0.2">
      <c r="A271" s="939"/>
    </row>
    <row r="272" spans="1:1" x14ac:dyDescent="0.2">
      <c r="A272" s="939"/>
    </row>
    <row r="273" spans="1:1" x14ac:dyDescent="0.2">
      <c r="A273" s="111"/>
    </row>
    <row r="274" spans="1:1" x14ac:dyDescent="0.2">
      <c r="A274" s="108"/>
    </row>
    <row r="275" spans="1:1" x14ac:dyDescent="0.2">
      <c r="A275" s="108"/>
    </row>
    <row r="276" spans="1:1" x14ac:dyDescent="0.2">
      <c r="A276" s="108"/>
    </row>
    <row r="277" spans="1:1" x14ac:dyDescent="0.2">
      <c r="A277" s="165"/>
    </row>
    <row r="278" spans="1:1" x14ac:dyDescent="0.2">
      <c r="A278" s="108"/>
    </row>
    <row r="279" spans="1:1" x14ac:dyDescent="0.2">
      <c r="A279" s="108"/>
    </row>
    <row r="280" spans="1:1" x14ac:dyDescent="0.2">
      <c r="A280" s="108"/>
    </row>
    <row r="281" spans="1:1" x14ac:dyDescent="0.2">
      <c r="A281" s="108"/>
    </row>
    <row r="282" spans="1:1" x14ac:dyDescent="0.2">
      <c r="A282" s="942"/>
    </row>
    <row r="283" spans="1:1" x14ac:dyDescent="0.2">
      <c r="A283" s="942"/>
    </row>
    <row r="284" spans="1:1" x14ac:dyDescent="0.2">
      <c r="A284" s="940"/>
    </row>
    <row r="285" spans="1:1" x14ac:dyDescent="0.2">
      <c r="A285" s="940"/>
    </row>
    <row r="286" spans="1:1" x14ac:dyDescent="0.2">
      <c r="A286" s="108"/>
    </row>
    <row r="287" spans="1:1" x14ac:dyDescent="0.2">
      <c r="A287" s="108"/>
    </row>
    <row r="288" spans="1:1" x14ac:dyDescent="0.2">
      <c r="A288" s="108"/>
    </row>
    <row r="289" spans="1:1" x14ac:dyDescent="0.2">
      <c r="A289" s="108"/>
    </row>
    <row r="290" spans="1:1" x14ac:dyDescent="0.2">
      <c r="A290" s="108"/>
    </row>
    <row r="291" spans="1:1" x14ac:dyDescent="0.2">
      <c r="A291" s="108"/>
    </row>
    <row r="292" spans="1:1" x14ac:dyDescent="0.2">
      <c r="A292" s="108"/>
    </row>
    <row r="293" spans="1:1" x14ac:dyDescent="0.2">
      <c r="A293" s="618"/>
    </row>
    <row r="294" spans="1:1" x14ac:dyDescent="0.2">
      <c r="A294" s="108"/>
    </row>
    <row r="295" spans="1:1" x14ac:dyDescent="0.2">
      <c r="A295" s="108"/>
    </row>
    <row r="296" spans="1:1" x14ac:dyDescent="0.2">
      <c r="A296" s="108"/>
    </row>
    <row r="297" spans="1:1" x14ac:dyDescent="0.2">
      <c r="A297" s="108"/>
    </row>
    <row r="298" spans="1:1" x14ac:dyDescent="0.2">
      <c r="A298" s="108"/>
    </row>
    <row r="299" spans="1:1" x14ac:dyDescent="0.2">
      <c r="A299" s="618"/>
    </row>
    <row r="300" spans="1:1" x14ac:dyDescent="0.2">
      <c r="A300" s="618"/>
    </row>
    <row r="301" spans="1:1" x14ac:dyDescent="0.2">
      <c r="A301" s="618"/>
    </row>
    <row r="302" spans="1:1" x14ac:dyDescent="0.2">
      <c r="A302" s="618"/>
    </row>
    <row r="303" spans="1:1" x14ac:dyDescent="0.2">
      <c r="A303" s="618"/>
    </row>
    <row r="304" spans="1:1" x14ac:dyDescent="0.2">
      <c r="A304" s="108"/>
    </row>
    <row r="305" spans="1:14" x14ac:dyDescent="0.2">
      <c r="A305" s="621"/>
    </row>
    <row r="306" spans="1:14" x14ac:dyDescent="0.2">
      <c r="A306" s="621"/>
      <c r="B306" s="993"/>
    </row>
    <row r="307" spans="1:14" x14ac:dyDescent="0.2">
      <c r="A307" s="621"/>
      <c r="B307" s="993"/>
    </row>
    <row r="308" spans="1:14" x14ac:dyDescent="0.2">
      <c r="A308" s="108"/>
      <c r="B308" s="993"/>
      <c r="L308" s="991"/>
      <c r="N308" s="991"/>
    </row>
    <row r="309" spans="1:14" x14ac:dyDescent="0.2">
      <c r="A309" s="108"/>
      <c r="B309" s="993"/>
      <c r="L309" s="991"/>
      <c r="N309" s="991"/>
    </row>
    <row r="310" spans="1:14" x14ac:dyDescent="0.2">
      <c r="A310" s="108"/>
      <c r="B310" s="993"/>
      <c r="L310" s="991"/>
      <c r="N310" s="991"/>
    </row>
    <row r="311" spans="1:14" x14ac:dyDescent="0.2">
      <c r="A311" s="108"/>
      <c r="B311" s="993"/>
      <c r="L311" s="991"/>
      <c r="N311" s="991"/>
    </row>
    <row r="312" spans="1:14" x14ac:dyDescent="0.2">
      <c r="A312" s="108"/>
      <c r="B312" s="993"/>
      <c r="L312" s="991"/>
      <c r="N312" s="991"/>
    </row>
    <row r="313" spans="1:14" x14ac:dyDescent="0.2">
      <c r="A313" s="108"/>
      <c r="B313" s="993"/>
      <c r="L313" s="991"/>
      <c r="N313" s="991"/>
    </row>
    <row r="314" spans="1:14" x14ac:dyDescent="0.2">
      <c r="A314" s="108"/>
      <c r="B314" s="993"/>
      <c r="L314" s="991"/>
      <c r="N314" s="991"/>
    </row>
    <row r="315" spans="1:14" x14ac:dyDescent="0.2">
      <c r="A315" s="108"/>
      <c r="B315" s="993"/>
      <c r="L315" s="991"/>
      <c r="N315" s="991"/>
    </row>
    <row r="316" spans="1:14" x14ac:dyDescent="0.2">
      <c r="A316" s="108"/>
      <c r="B316" s="993"/>
      <c r="L316" s="991"/>
      <c r="N316" s="991"/>
    </row>
    <row r="317" spans="1:14" x14ac:dyDescent="0.2">
      <c r="A317" s="621"/>
      <c r="B317" s="993"/>
    </row>
    <row r="318" spans="1:14" x14ac:dyDescent="0.2">
      <c r="A318" s="108"/>
      <c r="B318" s="993"/>
    </row>
    <row r="319" spans="1:14" x14ac:dyDescent="0.2">
      <c r="A319" s="108"/>
      <c r="B319" s="993"/>
    </row>
    <row r="320" spans="1:14" x14ac:dyDescent="0.2">
      <c r="A320" s="108"/>
      <c r="B320" s="993"/>
    </row>
    <row r="321" spans="1:14" x14ac:dyDescent="0.2">
      <c r="A321" s="108"/>
      <c r="B321" s="993"/>
    </row>
    <row r="322" spans="1:14" x14ac:dyDescent="0.2">
      <c r="A322" s="108"/>
      <c r="B322" s="993"/>
    </row>
    <row r="323" spans="1:14" x14ac:dyDescent="0.2">
      <c r="A323" s="108"/>
      <c r="B323" s="993"/>
    </row>
    <row r="324" spans="1:14" x14ac:dyDescent="0.2">
      <c r="A324" s="108"/>
      <c r="B324" s="993"/>
    </row>
    <row r="325" spans="1:14" x14ac:dyDescent="0.2">
      <c r="A325" s="108"/>
      <c r="B325" s="993"/>
    </row>
    <row r="326" spans="1:14" x14ac:dyDescent="0.2">
      <c r="A326" s="108"/>
      <c r="B326" s="993"/>
    </row>
    <row r="327" spans="1:14" x14ac:dyDescent="0.2">
      <c r="A327" s="621"/>
      <c r="B327" s="993"/>
    </row>
    <row r="328" spans="1:14" x14ac:dyDescent="0.2">
      <c r="A328" s="108"/>
      <c r="B328" s="993"/>
      <c r="L328" s="991"/>
      <c r="N328" s="991"/>
    </row>
    <row r="329" spans="1:14" x14ac:dyDescent="0.2">
      <c r="A329" s="108"/>
      <c r="B329" s="993"/>
      <c r="L329" s="991"/>
      <c r="N329" s="991"/>
    </row>
    <row r="330" spans="1:14" x14ac:dyDescent="0.2">
      <c r="A330" s="108"/>
      <c r="B330" s="993"/>
      <c r="L330" s="991"/>
      <c r="N330" s="991"/>
    </row>
    <row r="331" spans="1:14" x14ac:dyDescent="0.2">
      <c r="A331" s="108"/>
      <c r="B331" s="993"/>
      <c r="L331" s="991"/>
      <c r="N331" s="991"/>
    </row>
    <row r="332" spans="1:14" x14ac:dyDescent="0.2">
      <c r="A332" s="108"/>
      <c r="B332" s="993"/>
      <c r="L332" s="991"/>
      <c r="N332" s="991"/>
    </row>
    <row r="333" spans="1:14" x14ac:dyDescent="0.2">
      <c r="A333" s="108"/>
      <c r="B333" s="993"/>
      <c r="L333" s="991"/>
      <c r="N333" s="991"/>
    </row>
    <row r="334" spans="1:14" x14ac:dyDescent="0.2">
      <c r="A334" s="108"/>
      <c r="B334" s="993"/>
      <c r="L334" s="991"/>
      <c r="N334" s="991"/>
    </row>
    <row r="335" spans="1:14" x14ac:dyDescent="0.2">
      <c r="A335" s="108"/>
      <c r="B335" s="993"/>
      <c r="L335" s="991"/>
      <c r="N335" s="991"/>
    </row>
    <row r="336" spans="1:14" x14ac:dyDescent="0.2">
      <c r="A336" s="108"/>
      <c r="B336" s="993"/>
      <c r="L336" s="991"/>
      <c r="N336" s="991"/>
    </row>
    <row r="337" spans="1:14" x14ac:dyDescent="0.2">
      <c r="A337" s="108"/>
      <c r="B337" s="993"/>
      <c r="L337" s="991"/>
      <c r="N337" s="991"/>
    </row>
    <row r="338" spans="1:14" x14ac:dyDescent="0.2">
      <c r="A338" s="108"/>
      <c r="B338" s="993"/>
      <c r="L338" s="991"/>
      <c r="N338" s="991"/>
    </row>
    <row r="339" spans="1:14" x14ac:dyDescent="0.2">
      <c r="A339" s="111"/>
      <c r="B339" s="638"/>
      <c r="C339" s="638"/>
      <c r="D339" s="638"/>
      <c r="E339" s="638"/>
    </row>
    <row r="340" spans="1:14" x14ac:dyDescent="0.2">
      <c r="A340" s="948"/>
    </row>
    <row r="341" spans="1:14" x14ac:dyDescent="0.2">
      <c r="A341" s="56"/>
    </row>
    <row r="342" spans="1:14" x14ac:dyDescent="0.2">
      <c r="A342" s="943"/>
    </row>
    <row r="343" spans="1:14" x14ac:dyDescent="0.2">
      <c r="A343" s="943"/>
    </row>
    <row r="344" spans="1:14" x14ac:dyDescent="0.2">
      <c r="A344" s="943"/>
    </row>
    <row r="345" spans="1:14" x14ac:dyDescent="0.2">
      <c r="A345" s="56"/>
    </row>
    <row r="346" spans="1:14" x14ac:dyDescent="0.2">
      <c r="A346" s="56"/>
    </row>
    <row r="347" spans="1:14" x14ac:dyDescent="0.2">
      <c r="A347" s="618"/>
    </row>
    <row r="348" spans="1:14" x14ac:dyDescent="0.2">
      <c r="A348" s="618"/>
    </row>
    <row r="349" spans="1:14" x14ac:dyDescent="0.2">
      <c r="A349" s="618"/>
    </row>
    <row r="350" spans="1:14" x14ac:dyDescent="0.2">
      <c r="A350" s="56"/>
    </row>
    <row r="351" spans="1:14" x14ac:dyDescent="0.2">
      <c r="A351" s="618"/>
    </row>
    <row r="352" spans="1:14" x14ac:dyDescent="0.2">
      <c r="A352" s="949"/>
    </row>
    <row r="353" spans="1:1" x14ac:dyDescent="0.2">
      <c r="A353" s="56"/>
    </row>
    <row r="354" spans="1:1" x14ac:dyDescent="0.2">
      <c r="A354" s="618"/>
    </row>
    <row r="355" spans="1:1" x14ac:dyDescent="0.2">
      <c r="A355" s="618"/>
    </row>
    <row r="356" spans="1:1" x14ac:dyDescent="0.2">
      <c r="A356" s="56"/>
    </row>
    <row r="357" spans="1:1" x14ac:dyDescent="0.2">
      <c r="A357" s="56"/>
    </row>
    <row r="358" spans="1:1" x14ac:dyDescent="0.2">
      <c r="A358" s="618"/>
    </row>
    <row r="359" spans="1:1" x14ac:dyDescent="0.2">
      <c r="A359" s="618"/>
    </row>
    <row r="360" spans="1:1" x14ac:dyDescent="0.2">
      <c r="A360" s="618"/>
    </row>
    <row r="361" spans="1:1" x14ac:dyDescent="0.2">
      <c r="A361" s="56"/>
    </row>
    <row r="362" spans="1:1" x14ac:dyDescent="0.2">
      <c r="A362" s="279"/>
    </row>
    <row r="363" spans="1:1" x14ac:dyDescent="0.2">
      <c r="A363" s="56"/>
    </row>
    <row r="364" spans="1:1" x14ac:dyDescent="0.2">
      <c r="A364" s="56"/>
    </row>
    <row r="365" spans="1:1" x14ac:dyDescent="0.2">
      <c r="A365" s="943"/>
    </row>
    <row r="366" spans="1:1" x14ac:dyDescent="0.2">
      <c r="A366" s="943"/>
    </row>
    <row r="367" spans="1:1" x14ac:dyDescent="0.2">
      <c r="A367" s="943"/>
    </row>
    <row r="368" spans="1:1" x14ac:dyDescent="0.2">
      <c r="A368" s="943"/>
    </row>
    <row r="369" spans="1:1" x14ac:dyDescent="0.2">
      <c r="A369" s="943"/>
    </row>
    <row r="370" spans="1:1" x14ac:dyDescent="0.2">
      <c r="A370" s="943"/>
    </row>
    <row r="371" spans="1:1" x14ac:dyDescent="0.2">
      <c r="A371" s="56"/>
    </row>
    <row r="372" spans="1:1" x14ac:dyDescent="0.2">
      <c r="A372" s="56"/>
    </row>
    <row r="373" spans="1:1" x14ac:dyDescent="0.2">
      <c r="A373" s="943"/>
    </row>
    <row r="374" spans="1:1" x14ac:dyDescent="0.2">
      <c r="A374" s="943"/>
    </row>
    <row r="375" spans="1:1" x14ac:dyDescent="0.2">
      <c r="A375" s="943"/>
    </row>
    <row r="376" spans="1:1" x14ac:dyDescent="0.2">
      <c r="A376" s="943"/>
    </row>
    <row r="377" spans="1:1" x14ac:dyDescent="0.2">
      <c r="A377" s="943"/>
    </row>
    <row r="378" spans="1:1" x14ac:dyDescent="0.2">
      <c r="A378" s="943"/>
    </row>
    <row r="379" spans="1:1" x14ac:dyDescent="0.2">
      <c r="A379" s="56"/>
    </row>
    <row r="380" spans="1:1" x14ac:dyDescent="0.2">
      <c r="A380" s="56"/>
    </row>
    <row r="381" spans="1:1" x14ac:dyDescent="0.2">
      <c r="A381" s="943"/>
    </row>
    <row r="382" spans="1:1" x14ac:dyDescent="0.2">
      <c r="A382" s="943"/>
    </row>
    <row r="383" spans="1:1" x14ac:dyDescent="0.2">
      <c r="A383" s="943"/>
    </row>
    <row r="384" spans="1:1" x14ac:dyDescent="0.2">
      <c r="A384" s="943"/>
    </row>
    <row r="385" spans="1:1" x14ac:dyDescent="0.2">
      <c r="A385" s="943"/>
    </row>
    <row r="386" spans="1:1" x14ac:dyDescent="0.2">
      <c r="A386" s="943"/>
    </row>
    <row r="387" spans="1:1" x14ac:dyDescent="0.2">
      <c r="A387" s="56"/>
    </row>
    <row r="388" spans="1:1" x14ac:dyDescent="0.2">
      <c r="A388" s="56"/>
    </row>
    <row r="389" spans="1:1" x14ac:dyDescent="0.2">
      <c r="A389" s="943"/>
    </row>
    <row r="390" spans="1:1" x14ac:dyDescent="0.2">
      <c r="A390" s="943"/>
    </row>
    <row r="391" spans="1:1" x14ac:dyDescent="0.2">
      <c r="A391" s="943"/>
    </row>
    <row r="392" spans="1:1" x14ac:dyDescent="0.2">
      <c r="A392" s="943"/>
    </row>
    <row r="393" spans="1:1" x14ac:dyDescent="0.2">
      <c r="A393" s="943"/>
    </row>
    <row r="394" spans="1:1" x14ac:dyDescent="0.2">
      <c r="A394" s="943"/>
    </row>
    <row r="395" spans="1:1" x14ac:dyDescent="0.2">
      <c r="A395" s="56"/>
    </row>
    <row r="396" spans="1:1" x14ac:dyDescent="0.2">
      <c r="A396" s="56"/>
    </row>
    <row r="397" spans="1:1" x14ac:dyDescent="0.2">
      <c r="A397" s="943"/>
    </row>
    <row r="398" spans="1:1" x14ac:dyDescent="0.2">
      <c r="A398" s="943"/>
    </row>
    <row r="399" spans="1:1" x14ac:dyDescent="0.2">
      <c r="A399" s="943"/>
    </row>
    <row r="400" spans="1:1" x14ac:dyDescent="0.2">
      <c r="A400" s="943"/>
    </row>
    <row r="401" spans="1:1" x14ac:dyDescent="0.2">
      <c r="A401" s="943"/>
    </row>
    <row r="402" spans="1:1" x14ac:dyDescent="0.2">
      <c r="A402" s="943"/>
    </row>
    <row r="403" spans="1:1" x14ac:dyDescent="0.2">
      <c r="A403" s="56"/>
    </row>
    <row r="404" spans="1:1" x14ac:dyDescent="0.2">
      <c r="A404" s="109"/>
    </row>
    <row r="405" spans="1:1" x14ac:dyDescent="0.2">
      <c r="A405" s="109"/>
    </row>
    <row r="406" spans="1:1" x14ac:dyDescent="0.2">
      <c r="A406" s="109"/>
    </row>
    <row r="407" spans="1:1" x14ac:dyDescent="0.2">
      <c r="A407" s="682"/>
    </row>
    <row r="408" spans="1:1" x14ac:dyDescent="0.2">
      <c r="A408" s="56"/>
    </row>
    <row r="409" spans="1:1" x14ac:dyDescent="0.2">
      <c r="A409" s="56"/>
    </row>
    <row r="410" spans="1:1" x14ac:dyDescent="0.2">
      <c r="A410" s="165"/>
    </row>
    <row r="411" spans="1:1" x14ac:dyDescent="0.2">
      <c r="A411" s="165"/>
    </row>
    <row r="412" spans="1:1" x14ac:dyDescent="0.2">
      <c r="A412" s="165"/>
    </row>
    <row r="413" spans="1:1" x14ac:dyDescent="0.2">
      <c r="A413" s="165"/>
    </row>
    <row r="414" spans="1:1" x14ac:dyDescent="0.2">
      <c r="A414" s="108"/>
    </row>
    <row r="415" spans="1:1" x14ac:dyDescent="0.2">
      <c r="A415" s="108"/>
    </row>
    <row r="416" spans="1:1" x14ac:dyDescent="0.2">
      <c r="A416" s="108"/>
    </row>
    <row r="417" spans="1:1" x14ac:dyDescent="0.2">
      <c r="A417" s="165"/>
    </row>
    <row r="418" spans="1:1" x14ac:dyDescent="0.2">
      <c r="A418" s="165"/>
    </row>
    <row r="419" spans="1:1" x14ac:dyDescent="0.2">
      <c r="A419" s="174"/>
    </row>
    <row r="420" spans="1:1" x14ac:dyDescent="0.2">
      <c r="A420" s="56"/>
    </row>
    <row r="421" spans="1:1" x14ac:dyDescent="0.2">
      <c r="A421" s="165"/>
    </row>
    <row r="422" spans="1:1" x14ac:dyDescent="0.2">
      <c r="A422" s="165"/>
    </row>
    <row r="423" spans="1:1" x14ac:dyDescent="0.2">
      <c r="A423" s="165"/>
    </row>
    <row r="424" spans="1:1" x14ac:dyDescent="0.2">
      <c r="A424" s="165"/>
    </row>
    <row r="425" spans="1:1" x14ac:dyDescent="0.2">
      <c r="A425" s="108"/>
    </row>
    <row r="426" spans="1:1" x14ac:dyDescent="0.2">
      <c r="A426" s="108"/>
    </row>
    <row r="427" spans="1:1" x14ac:dyDescent="0.2">
      <c r="A427" s="108"/>
    </row>
    <row r="428" spans="1:1" x14ac:dyDescent="0.2">
      <c r="A428" s="165"/>
    </row>
    <row r="429" spans="1:1" x14ac:dyDescent="0.2">
      <c r="A429" s="165"/>
    </row>
    <row r="430" spans="1:1" x14ac:dyDescent="0.2">
      <c r="A430" s="174"/>
    </row>
    <row r="431" spans="1:1" x14ac:dyDescent="0.2">
      <c r="A431" s="56"/>
    </row>
    <row r="432" spans="1:1" x14ac:dyDescent="0.2">
      <c r="A432" s="165"/>
    </row>
    <row r="433" spans="1:1" x14ac:dyDescent="0.2">
      <c r="A433" s="165"/>
    </row>
    <row r="434" spans="1:1" x14ac:dyDescent="0.2">
      <c r="A434" s="165"/>
    </row>
    <row r="435" spans="1:1" x14ac:dyDescent="0.2">
      <c r="A435" s="165"/>
    </row>
    <row r="436" spans="1:1" x14ac:dyDescent="0.2">
      <c r="A436" s="108"/>
    </row>
    <row r="437" spans="1:1" x14ac:dyDescent="0.2">
      <c r="A437" s="108"/>
    </row>
    <row r="438" spans="1:1" x14ac:dyDescent="0.2">
      <c r="A438" s="108"/>
    </row>
    <row r="439" spans="1:1" x14ac:dyDescent="0.2">
      <c r="A439" s="165"/>
    </row>
    <row r="440" spans="1:1" x14ac:dyDescent="0.2">
      <c r="A440" s="165"/>
    </row>
    <row r="441" spans="1:1" x14ac:dyDescent="0.2">
      <c r="A441" s="174"/>
    </row>
    <row r="442" spans="1:1" x14ac:dyDescent="0.2">
      <c r="A442" s="56"/>
    </row>
    <row r="443" spans="1:1" x14ac:dyDescent="0.2">
      <c r="A443" s="165"/>
    </row>
    <row r="444" spans="1:1" x14ac:dyDescent="0.2">
      <c r="A444" s="165"/>
    </row>
    <row r="445" spans="1:1" x14ac:dyDescent="0.2">
      <c r="A445" s="165"/>
    </row>
    <row r="446" spans="1:1" x14ac:dyDescent="0.2">
      <c r="A446" s="165"/>
    </row>
    <row r="447" spans="1:1" x14ac:dyDescent="0.2">
      <c r="A447" s="108"/>
    </row>
    <row r="448" spans="1:1" x14ac:dyDescent="0.2">
      <c r="A448" s="108"/>
    </row>
    <row r="449" spans="1:1" x14ac:dyDescent="0.2">
      <c r="A449" s="108"/>
    </row>
    <row r="450" spans="1:1" x14ac:dyDescent="0.2">
      <c r="A450" s="165"/>
    </row>
    <row r="451" spans="1:1" x14ac:dyDescent="0.2">
      <c r="A451" s="165"/>
    </row>
    <row r="452" spans="1:1" x14ac:dyDescent="0.2">
      <c r="A452" s="174"/>
    </row>
    <row r="453" spans="1:1" x14ac:dyDescent="0.2">
      <c r="A453" s="56"/>
    </row>
    <row r="454" spans="1:1" x14ac:dyDescent="0.2">
      <c r="A454" s="165"/>
    </row>
    <row r="455" spans="1:1" x14ac:dyDescent="0.2">
      <c r="A455" s="165"/>
    </row>
    <row r="456" spans="1:1" x14ac:dyDescent="0.2">
      <c r="A456" s="165"/>
    </row>
    <row r="457" spans="1:1" x14ac:dyDescent="0.2">
      <c r="A457" s="165"/>
    </row>
    <row r="458" spans="1:1" x14ac:dyDescent="0.2">
      <c r="A458" s="108"/>
    </row>
    <row r="459" spans="1:1" x14ac:dyDescent="0.2">
      <c r="A459" s="108"/>
    </row>
    <row r="460" spans="1:1" x14ac:dyDescent="0.2">
      <c r="A460" s="108"/>
    </row>
    <row r="461" spans="1:1" x14ac:dyDescent="0.2">
      <c r="A461" s="165"/>
    </row>
    <row r="462" spans="1:1" x14ac:dyDescent="0.2">
      <c r="A462" s="165"/>
    </row>
    <row r="463" spans="1:1" x14ac:dyDescent="0.2">
      <c r="A463" s="174"/>
    </row>
    <row r="464" spans="1:1" x14ac:dyDescent="0.2">
      <c r="A464" s="56"/>
    </row>
    <row r="465" spans="1:12" x14ac:dyDescent="0.2">
      <c r="A465" s="943"/>
    </row>
    <row r="466" spans="1:12" x14ac:dyDescent="0.2">
      <c r="A466" s="943"/>
    </row>
    <row r="467" spans="1:12" x14ac:dyDescent="0.2">
      <c r="A467" s="56"/>
    </row>
    <row r="468" spans="1:12" x14ac:dyDescent="0.2">
      <c r="A468" s="56"/>
    </row>
    <row r="469" spans="1:12" x14ac:dyDescent="0.2">
      <c r="A469" s="944"/>
      <c r="B469" s="945"/>
      <c r="C469" s="945"/>
      <c r="D469" s="945"/>
      <c r="E469" s="945"/>
    </row>
    <row r="470" spans="1:12" x14ac:dyDescent="0.2">
      <c r="A470" s="946"/>
      <c r="B470" s="945"/>
      <c r="C470" s="945"/>
      <c r="D470" s="945"/>
      <c r="E470" s="945"/>
    </row>
    <row r="471" spans="1:12" x14ac:dyDescent="0.2">
      <c r="A471" s="944"/>
      <c r="B471" s="945"/>
      <c r="C471" s="945"/>
      <c r="D471" s="945"/>
      <c r="E471" s="945"/>
    </row>
    <row r="472" spans="1:12" x14ac:dyDescent="0.2">
      <c r="A472" s="947"/>
      <c r="B472" s="945"/>
      <c r="C472" s="945"/>
      <c r="D472" s="945"/>
      <c r="E472" s="945"/>
    </row>
    <row r="473" spans="1:12" x14ac:dyDescent="0.2">
      <c r="A473" s="947"/>
      <c r="B473" s="638"/>
      <c r="C473" s="638"/>
      <c r="D473" s="638"/>
      <c r="E473" s="638"/>
    </row>
    <row r="474" spans="1:12" x14ac:dyDescent="0.2">
      <c r="A474" s="805"/>
      <c r="B474" s="638"/>
      <c r="C474" s="638"/>
      <c r="D474" s="638"/>
      <c r="E474" s="638"/>
      <c r="L474" s="991"/>
    </row>
    <row r="475" spans="1:12" x14ac:dyDescent="0.2">
      <c r="A475" s="805"/>
      <c r="B475" s="638"/>
      <c r="C475" s="638"/>
      <c r="D475" s="638"/>
      <c r="E475" s="638"/>
      <c r="L475" s="991"/>
    </row>
    <row r="476" spans="1:12" x14ac:dyDescent="0.2">
      <c r="A476" s="805"/>
      <c r="B476" s="638"/>
      <c r="C476" s="638"/>
      <c r="D476" s="638"/>
      <c r="E476" s="638"/>
      <c r="L476" s="991"/>
    </row>
    <row r="477" spans="1:12" x14ac:dyDescent="0.2">
      <c r="A477" s="805"/>
      <c r="B477" s="638"/>
      <c r="C477" s="638"/>
      <c r="D477" s="638"/>
      <c r="E477" s="638"/>
      <c r="L477" s="991"/>
    </row>
    <row r="478" spans="1:12" x14ac:dyDescent="0.2">
      <c r="A478" s="805"/>
      <c r="B478" s="638"/>
      <c r="C478" s="638"/>
      <c r="D478" s="638"/>
      <c r="E478" s="638"/>
      <c r="L478" s="991"/>
    </row>
    <row r="479" spans="1:12" x14ac:dyDescent="0.2">
      <c r="A479" s="805"/>
      <c r="B479" s="638"/>
      <c r="C479" s="638"/>
      <c r="D479" s="638"/>
      <c r="E479" s="638"/>
      <c r="L479" s="991"/>
    </row>
    <row r="480" spans="1:12" x14ac:dyDescent="0.2">
      <c r="A480" s="805"/>
      <c r="B480" s="638"/>
      <c r="C480" s="638"/>
      <c r="D480" s="638"/>
      <c r="E480" s="638"/>
      <c r="L480" s="991"/>
    </row>
    <row r="481" spans="1:14" x14ac:dyDescent="0.2">
      <c r="A481" s="805"/>
      <c r="B481" s="638"/>
      <c r="C481" s="638"/>
      <c r="D481" s="638"/>
      <c r="E481" s="638"/>
      <c r="L481" s="991"/>
    </row>
    <row r="482" spans="1:14" x14ac:dyDescent="0.2">
      <c r="A482" s="700"/>
      <c r="B482" s="638"/>
      <c r="C482" s="638"/>
      <c r="D482" s="638"/>
      <c r="E482" s="638"/>
    </row>
    <row r="483" spans="1:14" x14ac:dyDescent="0.2">
      <c r="A483" s="805"/>
      <c r="B483" s="638"/>
      <c r="C483" s="638"/>
      <c r="D483" s="638"/>
      <c r="E483" s="638"/>
      <c r="L483" s="991"/>
    </row>
    <row r="484" spans="1:14" x14ac:dyDescent="0.2">
      <c r="A484" s="805"/>
      <c r="B484" s="638"/>
      <c r="C484" s="638"/>
      <c r="D484" s="638"/>
      <c r="E484" s="638"/>
      <c r="L484" s="991"/>
    </row>
    <row r="485" spans="1:14" x14ac:dyDescent="0.2">
      <c r="A485" s="805"/>
      <c r="B485" s="638"/>
      <c r="C485" s="638"/>
      <c r="D485" s="638"/>
      <c r="E485" s="638"/>
      <c r="L485" s="991"/>
    </row>
    <row r="486" spans="1:14" x14ac:dyDescent="0.2">
      <c r="A486" s="805"/>
      <c r="B486" s="638"/>
      <c r="C486" s="638"/>
      <c r="D486" s="638"/>
      <c r="E486" s="638"/>
      <c r="L486" s="991"/>
    </row>
    <row r="487" spans="1:14" x14ac:dyDescent="0.2">
      <c r="A487" s="805"/>
      <c r="B487" s="638"/>
      <c r="C487" s="638"/>
      <c r="D487" s="638"/>
      <c r="E487" s="638"/>
      <c r="L487" s="991"/>
    </row>
    <row r="488" spans="1:14" x14ac:dyDescent="0.2">
      <c r="A488" s="805"/>
      <c r="B488" s="638"/>
      <c r="C488" s="638"/>
      <c r="D488" s="638"/>
      <c r="E488" s="638"/>
      <c r="L488" s="991"/>
    </row>
    <row r="489" spans="1:14" x14ac:dyDescent="0.2">
      <c r="A489" s="805"/>
      <c r="B489" s="638"/>
      <c r="C489" s="638"/>
      <c r="D489" s="638"/>
      <c r="E489" s="638"/>
      <c r="L489" s="991"/>
    </row>
    <row r="490" spans="1:14" x14ac:dyDescent="0.2">
      <c r="A490" s="805"/>
      <c r="B490" s="638"/>
      <c r="C490" s="638"/>
      <c r="D490" s="638"/>
      <c r="E490" s="638"/>
      <c r="L490" s="991"/>
    </row>
    <row r="491" spans="1:14" x14ac:dyDescent="0.2">
      <c r="A491" s="700"/>
      <c r="B491" s="638"/>
      <c r="C491" s="638"/>
      <c r="D491" s="638"/>
      <c r="E491" s="638"/>
    </row>
    <row r="492" spans="1:14" x14ac:dyDescent="0.2">
      <c r="A492" s="805"/>
      <c r="B492" s="638"/>
      <c r="C492" s="638"/>
      <c r="D492" s="638"/>
      <c r="E492" s="638"/>
      <c r="L492" s="991"/>
      <c r="N492" s="991"/>
    </row>
    <row r="493" spans="1:14" x14ac:dyDescent="0.2">
      <c r="A493" s="805"/>
      <c r="B493" s="638"/>
      <c r="C493" s="638"/>
      <c r="D493" s="638"/>
      <c r="E493" s="638"/>
      <c r="L493" s="991"/>
      <c r="N493" s="991"/>
    </row>
    <row r="494" spans="1:14" x14ac:dyDescent="0.2">
      <c r="A494" s="805"/>
      <c r="B494" s="638"/>
      <c r="C494" s="638"/>
      <c r="D494" s="638"/>
      <c r="E494" s="638"/>
      <c r="L494" s="991"/>
      <c r="N494" s="991"/>
    </row>
    <row r="495" spans="1:14" x14ac:dyDescent="0.2">
      <c r="A495" s="805"/>
      <c r="B495" s="638"/>
      <c r="C495" s="638"/>
      <c r="D495" s="638"/>
      <c r="E495" s="638"/>
      <c r="L495" s="991"/>
      <c r="N495" s="991"/>
    </row>
    <row r="496" spans="1:14" x14ac:dyDescent="0.2">
      <c r="A496" s="805"/>
      <c r="B496" s="638"/>
      <c r="C496" s="638"/>
      <c r="D496" s="638"/>
      <c r="E496" s="638"/>
      <c r="L496" s="991"/>
      <c r="N496" s="991"/>
    </row>
    <row r="497" spans="1:14" x14ac:dyDescent="0.2">
      <c r="A497" s="805"/>
      <c r="B497" s="638"/>
      <c r="C497" s="638"/>
      <c r="D497" s="638"/>
      <c r="E497" s="638"/>
      <c r="L497" s="991"/>
      <c r="N497" s="991"/>
    </row>
    <row r="498" spans="1:14" x14ac:dyDescent="0.2">
      <c r="A498" s="805"/>
      <c r="B498" s="638"/>
      <c r="C498" s="638"/>
      <c r="D498" s="638"/>
      <c r="E498" s="638"/>
      <c r="L498" s="991"/>
      <c r="N498" s="991"/>
    </row>
    <row r="499" spans="1:14" x14ac:dyDescent="0.2">
      <c r="A499" s="805"/>
      <c r="B499" s="638"/>
      <c r="C499" s="638"/>
      <c r="D499" s="638"/>
      <c r="E499" s="638"/>
      <c r="L499" s="991"/>
      <c r="N499" s="991"/>
    </row>
    <row r="500" spans="1:14" x14ac:dyDescent="0.2">
      <c r="A500" s="700"/>
      <c r="B500" s="638"/>
      <c r="C500" s="638"/>
      <c r="D500" s="638"/>
      <c r="E500" s="638"/>
    </row>
    <row r="501" spans="1:14" x14ac:dyDescent="0.2">
      <c r="A501" s="805"/>
      <c r="B501" s="638"/>
      <c r="C501" s="638"/>
      <c r="D501" s="638"/>
      <c r="E501" s="638"/>
      <c r="L501" s="991"/>
    </row>
    <row r="502" spans="1:14" x14ac:dyDescent="0.2">
      <c r="A502" s="805"/>
      <c r="B502" s="638"/>
      <c r="C502" s="638"/>
      <c r="D502" s="638"/>
      <c r="E502" s="638"/>
      <c r="L502" s="991"/>
    </row>
    <row r="503" spans="1:14" x14ac:dyDescent="0.2">
      <c r="A503" s="805"/>
      <c r="B503" s="638"/>
      <c r="C503" s="638"/>
      <c r="D503" s="638"/>
      <c r="E503" s="638"/>
      <c r="L503" s="991"/>
    </row>
    <row r="504" spans="1:14" x14ac:dyDescent="0.2">
      <c r="A504" s="805"/>
      <c r="B504" s="638"/>
      <c r="C504" s="638"/>
      <c r="D504" s="638"/>
      <c r="E504" s="638"/>
      <c r="L504" s="991"/>
    </row>
    <row r="505" spans="1:14" x14ac:dyDescent="0.2">
      <c r="A505" s="805"/>
      <c r="B505" s="638"/>
      <c r="C505" s="638"/>
      <c r="D505" s="638"/>
      <c r="E505" s="638"/>
      <c r="L505" s="991"/>
    </row>
    <row r="506" spans="1:14" x14ac:dyDescent="0.2">
      <c r="A506" s="805"/>
      <c r="B506" s="638"/>
      <c r="C506" s="638"/>
      <c r="D506" s="638"/>
      <c r="E506" s="638"/>
      <c r="L506" s="991"/>
    </row>
    <row r="507" spans="1:14" x14ac:dyDescent="0.2">
      <c r="A507" s="805"/>
      <c r="B507" s="638"/>
      <c r="C507" s="638"/>
      <c r="D507" s="638"/>
      <c r="E507" s="638"/>
      <c r="L507" s="991"/>
    </row>
    <row r="508" spans="1:14" x14ac:dyDescent="0.2">
      <c r="A508" s="805"/>
      <c r="B508" s="638"/>
      <c r="C508" s="638"/>
      <c r="D508" s="638"/>
      <c r="E508" s="638"/>
      <c r="L508" s="991"/>
    </row>
    <row r="509" spans="1:14" x14ac:dyDescent="0.2">
      <c r="A509" s="947"/>
      <c r="B509" s="638"/>
      <c r="C509" s="638"/>
      <c r="D509" s="638"/>
      <c r="E509" s="638"/>
    </row>
    <row r="510" spans="1:14" x14ac:dyDescent="0.2">
      <c r="A510" s="947"/>
      <c r="B510" s="638"/>
      <c r="C510" s="638"/>
      <c r="D510" s="638"/>
      <c r="E510" s="638"/>
    </row>
    <row r="511" spans="1:14" x14ac:dyDescent="0.2">
      <c r="A511" s="805"/>
      <c r="B511" s="638"/>
      <c r="C511" s="638"/>
      <c r="D511" s="638"/>
      <c r="E511" s="638"/>
      <c r="L511" s="991"/>
    </row>
    <row r="512" spans="1:14" x14ac:dyDescent="0.2">
      <c r="A512" s="805"/>
      <c r="B512" s="638"/>
      <c r="C512" s="638"/>
      <c r="D512" s="638"/>
      <c r="E512" s="638"/>
      <c r="L512" s="991"/>
    </row>
    <row r="513" spans="1:12" x14ac:dyDescent="0.2">
      <c r="A513" s="805"/>
      <c r="B513" s="638"/>
      <c r="C513" s="638"/>
      <c r="D513" s="638"/>
      <c r="E513" s="638"/>
      <c r="L513" s="991"/>
    </row>
    <row r="514" spans="1:12" x14ac:dyDescent="0.2">
      <c r="A514" s="805"/>
      <c r="B514" s="638"/>
      <c r="C514" s="638"/>
      <c r="D514" s="638"/>
      <c r="E514" s="638"/>
      <c r="L514" s="991"/>
    </row>
    <row r="515" spans="1:12" x14ac:dyDescent="0.2">
      <c r="A515" s="805"/>
      <c r="B515" s="638"/>
      <c r="C515" s="638"/>
      <c r="D515" s="638"/>
      <c r="E515" s="638"/>
      <c r="L515" s="991"/>
    </row>
    <row r="516" spans="1:12" x14ac:dyDescent="0.2">
      <c r="A516" s="805"/>
      <c r="B516" s="638"/>
      <c r="C516" s="638"/>
      <c r="D516" s="638"/>
      <c r="E516" s="638"/>
      <c r="L516" s="991"/>
    </row>
    <row r="517" spans="1:12" x14ac:dyDescent="0.2">
      <c r="A517" s="805"/>
      <c r="B517" s="638"/>
      <c r="C517" s="638"/>
      <c r="D517" s="638"/>
      <c r="E517" s="638"/>
      <c r="L517" s="991"/>
    </row>
    <row r="518" spans="1:12" x14ac:dyDescent="0.2">
      <c r="A518" s="805"/>
      <c r="B518" s="638"/>
      <c r="C518" s="638"/>
      <c r="D518" s="638"/>
      <c r="E518" s="638"/>
      <c r="L518" s="991"/>
    </row>
    <row r="519" spans="1:12" x14ac:dyDescent="0.2">
      <c r="A519" s="700"/>
      <c r="B519" s="638"/>
      <c r="C519" s="638"/>
      <c r="D519" s="638"/>
      <c r="E519" s="638"/>
    </row>
    <row r="520" spans="1:12" x14ac:dyDescent="0.2">
      <c r="A520" s="805"/>
      <c r="B520" s="638"/>
      <c r="C520" s="638"/>
      <c r="D520" s="638"/>
      <c r="E520" s="638"/>
      <c r="L520" s="991"/>
    </row>
    <row r="521" spans="1:12" x14ac:dyDescent="0.2">
      <c r="A521" s="805"/>
      <c r="B521" s="638"/>
      <c r="C521" s="638"/>
      <c r="D521" s="638"/>
      <c r="E521" s="638"/>
      <c r="L521" s="991"/>
    </row>
    <row r="522" spans="1:12" x14ac:dyDescent="0.2">
      <c r="A522" s="805"/>
      <c r="B522" s="638"/>
      <c r="C522" s="638"/>
      <c r="D522" s="638"/>
      <c r="E522" s="638"/>
      <c r="L522" s="991"/>
    </row>
    <row r="523" spans="1:12" x14ac:dyDescent="0.2">
      <c r="A523" s="805"/>
      <c r="B523" s="638"/>
      <c r="C523" s="638"/>
      <c r="D523" s="638"/>
      <c r="E523" s="638"/>
      <c r="L523" s="991"/>
    </row>
    <row r="524" spans="1:12" x14ac:dyDescent="0.2">
      <c r="A524" s="805"/>
      <c r="B524" s="638"/>
      <c r="C524" s="638"/>
      <c r="D524" s="638"/>
      <c r="E524" s="638"/>
      <c r="L524" s="991"/>
    </row>
    <row r="525" spans="1:12" x14ac:dyDescent="0.2">
      <c r="A525" s="805"/>
      <c r="B525" s="638"/>
      <c r="C525" s="638"/>
      <c r="D525" s="638"/>
      <c r="E525" s="638"/>
      <c r="L525" s="991"/>
    </row>
    <row r="526" spans="1:12" x14ac:dyDescent="0.2">
      <c r="A526" s="805"/>
      <c r="B526" s="638"/>
      <c r="C526" s="638"/>
      <c r="D526" s="638"/>
      <c r="E526" s="638"/>
      <c r="L526" s="991"/>
    </row>
    <row r="527" spans="1:12" x14ac:dyDescent="0.2">
      <c r="A527" s="805"/>
      <c r="B527" s="638"/>
      <c r="C527" s="638"/>
      <c r="D527" s="638"/>
      <c r="E527" s="638"/>
      <c r="L527" s="991"/>
    </row>
    <row r="528" spans="1:12" x14ac:dyDescent="0.2">
      <c r="A528" s="700"/>
      <c r="B528" s="638"/>
      <c r="C528" s="638"/>
      <c r="D528" s="638"/>
      <c r="E528" s="638"/>
    </row>
    <row r="529" spans="1:5" x14ac:dyDescent="0.2">
      <c r="A529" s="805"/>
      <c r="B529" s="638"/>
      <c r="C529" s="638"/>
      <c r="D529" s="638"/>
      <c r="E529" s="638"/>
    </row>
    <row r="530" spans="1:5" x14ac:dyDescent="0.2">
      <c r="A530" s="805"/>
      <c r="B530" s="638"/>
      <c r="C530" s="638"/>
      <c r="D530" s="638"/>
      <c r="E530" s="638"/>
    </row>
    <row r="531" spans="1:5" x14ac:dyDescent="0.2">
      <c r="A531" s="805"/>
      <c r="B531" s="638"/>
      <c r="C531" s="638"/>
      <c r="D531" s="638"/>
      <c r="E531" s="638"/>
    </row>
    <row r="532" spans="1:5" x14ac:dyDescent="0.2">
      <c r="A532" s="805"/>
      <c r="B532" s="638"/>
      <c r="C532" s="638"/>
      <c r="D532" s="638"/>
      <c r="E532" s="638"/>
    </row>
    <row r="533" spans="1:5" x14ac:dyDescent="0.2">
      <c r="A533" s="805"/>
      <c r="B533" s="638"/>
      <c r="C533" s="638"/>
      <c r="D533" s="638"/>
      <c r="E533" s="638"/>
    </row>
    <row r="534" spans="1:5" x14ac:dyDescent="0.2">
      <c r="A534" s="805"/>
      <c r="B534" s="638"/>
      <c r="C534" s="638"/>
      <c r="D534" s="638"/>
      <c r="E534" s="638"/>
    </row>
    <row r="535" spans="1:5" x14ac:dyDescent="0.2">
      <c r="A535" s="805"/>
      <c r="B535" s="638"/>
      <c r="C535" s="638"/>
      <c r="D535" s="638"/>
      <c r="E535" s="638"/>
    </row>
    <row r="536" spans="1:5" x14ac:dyDescent="0.2">
      <c r="A536" s="805"/>
      <c r="B536" s="638"/>
      <c r="C536" s="638"/>
      <c r="D536" s="638"/>
      <c r="E536" s="638"/>
    </row>
    <row r="537" spans="1:5" x14ac:dyDescent="0.2">
      <c r="A537" s="700"/>
      <c r="B537" s="638"/>
      <c r="C537" s="638"/>
      <c r="D537" s="638"/>
      <c r="E537" s="638"/>
    </row>
    <row r="538" spans="1:5" x14ac:dyDescent="0.2">
      <c r="A538" s="805"/>
      <c r="B538" s="638"/>
      <c r="C538" s="638"/>
      <c r="D538" s="638"/>
      <c r="E538" s="638"/>
    </row>
    <row r="539" spans="1:5" x14ac:dyDescent="0.2">
      <c r="A539" s="805"/>
      <c r="B539" s="638"/>
      <c r="C539" s="638"/>
      <c r="D539" s="638"/>
      <c r="E539" s="638"/>
    </row>
    <row r="540" spans="1:5" x14ac:dyDescent="0.2">
      <c r="A540" s="805"/>
      <c r="B540" s="638"/>
      <c r="C540" s="638"/>
      <c r="D540" s="638"/>
      <c r="E540" s="638"/>
    </row>
    <row r="541" spans="1:5" x14ac:dyDescent="0.2">
      <c r="A541" s="805"/>
      <c r="B541" s="638"/>
      <c r="C541" s="638"/>
      <c r="D541" s="638"/>
      <c r="E541" s="638"/>
    </row>
    <row r="542" spans="1:5" x14ac:dyDescent="0.2">
      <c r="A542" s="805"/>
      <c r="B542" s="638"/>
      <c r="C542" s="638"/>
      <c r="D542" s="638"/>
      <c r="E542" s="638"/>
    </row>
    <row r="543" spans="1:5" x14ac:dyDescent="0.2">
      <c r="A543" s="805"/>
      <c r="B543" s="638"/>
      <c r="C543" s="638"/>
      <c r="D543" s="638"/>
      <c r="E543" s="638"/>
    </row>
    <row r="544" spans="1:5" x14ac:dyDescent="0.2">
      <c r="A544" s="805"/>
      <c r="B544" s="638"/>
      <c r="C544" s="638"/>
      <c r="D544" s="638"/>
      <c r="E544" s="638"/>
    </row>
    <row r="545" spans="1:5" x14ac:dyDescent="0.2">
      <c r="A545" s="805"/>
      <c r="B545" s="638"/>
      <c r="C545" s="638"/>
      <c r="D545" s="638"/>
      <c r="E545" s="638"/>
    </row>
    <row r="546" spans="1:5" x14ac:dyDescent="0.2">
      <c r="A546" s="950"/>
    </row>
    <row r="547" spans="1:5" x14ac:dyDescent="0.2">
      <c r="A547" s="279"/>
    </row>
    <row r="548" spans="1:5" x14ac:dyDescent="0.2">
      <c r="A548" s="939"/>
    </row>
    <row r="549" spans="1:5" x14ac:dyDescent="0.2">
      <c r="A549" s="56"/>
    </row>
    <row r="550" spans="1:5" x14ac:dyDescent="0.2">
      <c r="A550" s="280"/>
    </row>
    <row r="551" spans="1:5" x14ac:dyDescent="0.2">
      <c r="A551" s="618"/>
    </row>
    <row r="552" spans="1:5" x14ac:dyDescent="0.2">
      <c r="A552" s="618"/>
    </row>
    <row r="553" spans="1:5" x14ac:dyDescent="0.2">
      <c r="A553" s="56"/>
    </row>
    <row r="554" spans="1:5" x14ac:dyDescent="0.2">
      <c r="A554" s="280"/>
    </row>
    <row r="555" spans="1:5" x14ac:dyDescent="0.2">
      <c r="A555" s="618"/>
    </row>
    <row r="556" spans="1:5" x14ac:dyDescent="0.2">
      <c r="A556" s="618"/>
    </row>
    <row r="557" spans="1:5" x14ac:dyDescent="0.2">
      <c r="A557" s="56"/>
    </row>
    <row r="558" spans="1:5" x14ac:dyDescent="0.2">
      <c r="A558" s="280"/>
    </row>
    <row r="559" spans="1:5" x14ac:dyDescent="0.2">
      <c r="A559" s="618"/>
    </row>
    <row r="560" spans="1:5" x14ac:dyDescent="0.2">
      <c r="A560" s="618"/>
    </row>
    <row r="561" spans="1:5" x14ac:dyDescent="0.2">
      <c r="A561" s="951"/>
    </row>
    <row r="562" spans="1:5" x14ac:dyDescent="0.2">
      <c r="A562" s="56"/>
    </row>
    <row r="563" spans="1:5" x14ac:dyDescent="0.2">
      <c r="A563" s="280"/>
    </row>
    <row r="564" spans="1:5" x14ac:dyDescent="0.2">
      <c r="A564" s="618"/>
    </row>
    <row r="565" spans="1:5" x14ac:dyDescent="0.2">
      <c r="A565" s="618"/>
    </row>
    <row r="566" spans="1:5" x14ac:dyDescent="0.2">
      <c r="A566" s="56"/>
    </row>
    <row r="567" spans="1:5" x14ac:dyDescent="0.2">
      <c r="A567" s="280"/>
    </row>
    <row r="568" spans="1:5" x14ac:dyDescent="0.2">
      <c r="A568" s="618"/>
    </row>
    <row r="569" spans="1:5" x14ac:dyDescent="0.2">
      <c r="A569" s="618"/>
    </row>
    <row r="570" spans="1:5" x14ac:dyDescent="0.2">
      <c r="A570" s="56"/>
    </row>
    <row r="571" spans="1:5" x14ac:dyDescent="0.2">
      <c r="A571" s="280"/>
    </row>
    <row r="572" spans="1:5" x14ac:dyDescent="0.2">
      <c r="A572" s="618"/>
    </row>
    <row r="573" spans="1:5" x14ac:dyDescent="0.2">
      <c r="A573" s="618"/>
    </row>
    <row r="574" spans="1:5" x14ac:dyDescent="0.2">
      <c r="A574" s="56"/>
    </row>
    <row r="575" spans="1:5" x14ac:dyDescent="0.2">
      <c r="A575" s="280"/>
      <c r="B575" s="1016"/>
      <c r="C575" s="1016"/>
      <c r="D575" s="1016"/>
      <c r="E575" s="1016"/>
    </row>
    <row r="576" spans="1:5" x14ac:dyDescent="0.2">
      <c r="A576" s="852"/>
      <c r="B576" s="1016"/>
      <c r="C576" s="1016"/>
      <c r="D576" s="1016"/>
      <c r="E576" s="1016"/>
    </row>
    <row r="577" spans="1:1" x14ac:dyDescent="0.2">
      <c r="A577" s="939"/>
    </row>
    <row r="578" spans="1:1" x14ac:dyDescent="0.2">
      <c r="A578" s="111"/>
    </row>
    <row r="579" spans="1:1" x14ac:dyDescent="0.2">
      <c r="A579" s="111"/>
    </row>
    <row r="580" spans="1:1" x14ac:dyDescent="0.2">
      <c r="A580" s="56"/>
    </row>
    <row r="581" spans="1:1" x14ac:dyDescent="0.2">
      <c r="A581" s="952"/>
    </row>
    <row r="582" spans="1:1" x14ac:dyDescent="0.2">
      <c r="A582" s="618"/>
    </row>
    <row r="583" spans="1:1" x14ac:dyDescent="0.2">
      <c r="A583" s="618"/>
    </row>
    <row r="584" spans="1:1" x14ac:dyDescent="0.2">
      <c r="A584" s="618"/>
    </row>
    <row r="585" spans="1:1" x14ac:dyDescent="0.2">
      <c r="A585" s="618"/>
    </row>
    <row r="586" spans="1:1" x14ac:dyDescent="0.2">
      <c r="A586" s="618"/>
    </row>
    <row r="587" spans="1:1" x14ac:dyDescent="0.2">
      <c r="A587" s="618"/>
    </row>
    <row r="588" spans="1:1" x14ac:dyDescent="0.2">
      <c r="A588" s="618"/>
    </row>
    <row r="589" spans="1:1" x14ac:dyDescent="0.2">
      <c r="A589" s="618"/>
    </row>
    <row r="590" spans="1:1" x14ac:dyDescent="0.2">
      <c r="A590" s="618"/>
    </row>
    <row r="591" spans="1:1" x14ac:dyDescent="0.2">
      <c r="A591" s="618"/>
    </row>
    <row r="592" spans="1:1" x14ac:dyDescent="0.2">
      <c r="A592" s="618"/>
    </row>
    <row r="593" spans="1:1" x14ac:dyDescent="0.2">
      <c r="A593" s="952"/>
    </row>
    <row r="594" spans="1:1" x14ac:dyDescent="0.2">
      <c r="A594" s="953"/>
    </row>
    <row r="595" spans="1:1" x14ac:dyDescent="0.2">
      <c r="A595" s="618"/>
    </row>
    <row r="596" spans="1:1" x14ac:dyDescent="0.2">
      <c r="A596" s="618"/>
    </row>
    <row r="597" spans="1:1" x14ac:dyDescent="0.2">
      <c r="A597" s="618"/>
    </row>
    <row r="598" spans="1:1" x14ac:dyDescent="0.2">
      <c r="A598" s="618"/>
    </row>
    <row r="599" spans="1:1" x14ac:dyDescent="0.2">
      <c r="A599" s="618"/>
    </row>
    <row r="600" spans="1:1" x14ac:dyDescent="0.2">
      <c r="A600" s="618"/>
    </row>
    <row r="601" spans="1:1" x14ac:dyDescent="0.2">
      <c r="A601" s="618"/>
    </row>
    <row r="602" spans="1:1" x14ac:dyDescent="0.2">
      <c r="A602" s="618"/>
    </row>
    <row r="603" spans="1:1" x14ac:dyDescent="0.2">
      <c r="A603" s="618"/>
    </row>
    <row r="604" spans="1:1" x14ac:dyDescent="0.2">
      <c r="A604" s="952"/>
    </row>
    <row r="605" spans="1:1" x14ac:dyDescent="0.2">
      <c r="A605" s="939"/>
    </row>
    <row r="606" spans="1:1" x14ac:dyDescent="0.2">
      <c r="A606" s="954"/>
    </row>
    <row r="607" spans="1:1" x14ac:dyDescent="0.2">
      <c r="A607" s="56"/>
    </row>
    <row r="608" spans="1:1" x14ac:dyDescent="0.2">
      <c r="A608" s="6"/>
    </row>
    <row r="609" spans="1:1" x14ac:dyDescent="0.2">
      <c r="A609" s="6"/>
    </row>
    <row r="610" spans="1:1" x14ac:dyDescent="0.2">
      <c r="A610" s="6"/>
    </row>
    <row r="611" spans="1:1" x14ac:dyDescent="0.2">
      <c r="A611" s="6"/>
    </row>
    <row r="612" spans="1:1" x14ac:dyDescent="0.2">
      <c r="A612" s="111"/>
    </row>
    <row r="613" spans="1:1" x14ac:dyDescent="0.2">
      <c r="A613" s="6"/>
    </row>
    <row r="614" spans="1:1" x14ac:dyDescent="0.2">
      <c r="A614" s="6"/>
    </row>
    <row r="615" spans="1:1" x14ac:dyDescent="0.2">
      <c r="A615" s="6"/>
    </row>
    <row r="616" spans="1:1" x14ac:dyDescent="0.2">
      <c r="A616" s="6"/>
    </row>
    <row r="617" spans="1:1" x14ac:dyDescent="0.2">
      <c r="A617" s="6"/>
    </row>
    <row r="618" spans="1:1" x14ac:dyDescent="0.2">
      <c r="A618" s="111"/>
    </row>
    <row r="619" spans="1:1" x14ac:dyDescent="0.2">
      <c r="A619" s="952"/>
    </row>
    <row r="620" spans="1:1" x14ac:dyDescent="0.2">
      <c r="A620" s="618"/>
    </row>
    <row r="621" spans="1:1" x14ac:dyDescent="0.2">
      <c r="A621" s="618"/>
    </row>
    <row r="622" spans="1:1" x14ac:dyDescent="0.2">
      <c r="A622" s="618"/>
    </row>
    <row r="623" spans="1:1" x14ac:dyDescent="0.2">
      <c r="A623" s="618"/>
    </row>
    <row r="624" spans="1:1" x14ac:dyDescent="0.2">
      <c r="A624" s="618"/>
    </row>
    <row r="625" spans="1:1" x14ac:dyDescent="0.2">
      <c r="A625" s="618"/>
    </row>
    <row r="626" spans="1:1" x14ac:dyDescent="0.2">
      <c r="A626" s="618"/>
    </row>
    <row r="627" spans="1:1" x14ac:dyDescent="0.2">
      <c r="A627" s="618"/>
    </row>
    <row r="628" spans="1:1" x14ac:dyDescent="0.2">
      <c r="A628" s="618"/>
    </row>
    <row r="629" spans="1:1" x14ac:dyDescent="0.2">
      <c r="A629" s="618"/>
    </row>
    <row r="630" spans="1:1" x14ac:dyDescent="0.2">
      <c r="A630" s="618"/>
    </row>
    <row r="631" spans="1:1" x14ac:dyDescent="0.2">
      <c r="A631" s="952"/>
    </row>
    <row r="632" spans="1:1" x14ac:dyDescent="0.2">
      <c r="A632" s="953"/>
    </row>
    <row r="633" spans="1:1" x14ac:dyDescent="0.2">
      <c r="A633" s="618"/>
    </row>
    <row r="634" spans="1:1" x14ac:dyDescent="0.2">
      <c r="A634" s="618"/>
    </row>
    <row r="635" spans="1:1" x14ac:dyDescent="0.2">
      <c r="A635" s="618"/>
    </row>
    <row r="636" spans="1:1" x14ac:dyDescent="0.2">
      <c r="A636" s="618"/>
    </row>
    <row r="637" spans="1:1" x14ac:dyDescent="0.2">
      <c r="A637" s="618"/>
    </row>
    <row r="638" spans="1:1" x14ac:dyDescent="0.2">
      <c r="A638" s="618"/>
    </row>
    <row r="639" spans="1:1" x14ac:dyDescent="0.2">
      <c r="A639" s="618"/>
    </row>
    <row r="640" spans="1:1" x14ac:dyDescent="0.2">
      <c r="A640" s="618"/>
    </row>
    <row r="641" spans="1:1" x14ac:dyDescent="0.2">
      <c r="A641" s="618"/>
    </row>
    <row r="642" spans="1:1" x14ac:dyDescent="0.2">
      <c r="A642" s="952"/>
    </row>
    <row r="643" spans="1:1" x14ac:dyDescent="0.2">
      <c r="A643" s="939"/>
    </row>
    <row r="644" spans="1:1" x14ac:dyDescent="0.2">
      <c r="A644" s="954"/>
    </row>
    <row r="645" spans="1:1" x14ac:dyDescent="0.2">
      <c r="A645" s="56"/>
    </row>
    <row r="646" spans="1:1" x14ac:dyDescent="0.2">
      <c r="A646" s="6"/>
    </row>
    <row r="647" spans="1:1" x14ac:dyDescent="0.2">
      <c r="A647" s="6"/>
    </row>
    <row r="648" spans="1:1" x14ac:dyDescent="0.2">
      <c r="A648" s="6"/>
    </row>
    <row r="649" spans="1:1" x14ac:dyDescent="0.2">
      <c r="A649" s="6"/>
    </row>
    <row r="650" spans="1:1" x14ac:dyDescent="0.2">
      <c r="A650" s="111"/>
    </row>
    <row r="651" spans="1:1" x14ac:dyDescent="0.2">
      <c r="A651" s="6"/>
    </row>
    <row r="652" spans="1:1" x14ac:dyDescent="0.2">
      <c r="A652" s="6"/>
    </row>
    <row r="653" spans="1:1" x14ac:dyDescent="0.2">
      <c r="A653" s="6"/>
    </row>
    <row r="654" spans="1:1" x14ac:dyDescent="0.2">
      <c r="A654" s="6"/>
    </row>
    <row r="655" spans="1:1" x14ac:dyDescent="0.2">
      <c r="A655" s="6"/>
    </row>
    <row r="656" spans="1:1" x14ac:dyDescent="0.2">
      <c r="A656" s="955"/>
    </row>
    <row r="657" spans="1:1" x14ac:dyDescent="0.2">
      <c r="A657" s="952"/>
    </row>
    <row r="658" spans="1:1" x14ac:dyDescent="0.2">
      <c r="A658" s="618"/>
    </row>
    <row r="659" spans="1:1" x14ac:dyDescent="0.2">
      <c r="A659" s="618"/>
    </row>
    <row r="660" spans="1:1" x14ac:dyDescent="0.2">
      <c r="A660" s="618"/>
    </row>
    <row r="661" spans="1:1" x14ac:dyDescent="0.2">
      <c r="A661" s="618"/>
    </row>
    <row r="662" spans="1:1" x14ac:dyDescent="0.2">
      <c r="A662" s="618"/>
    </row>
    <row r="663" spans="1:1" x14ac:dyDescent="0.2">
      <c r="A663" s="618"/>
    </row>
    <row r="664" spans="1:1" x14ac:dyDescent="0.2">
      <c r="A664" s="618"/>
    </row>
    <row r="665" spans="1:1" x14ac:dyDescent="0.2">
      <c r="A665" s="618"/>
    </row>
    <row r="666" spans="1:1" x14ac:dyDescent="0.2">
      <c r="A666" s="618"/>
    </row>
    <row r="667" spans="1:1" x14ac:dyDescent="0.2">
      <c r="A667" s="618"/>
    </row>
    <row r="668" spans="1:1" x14ac:dyDescent="0.2">
      <c r="A668" s="618"/>
    </row>
    <row r="669" spans="1:1" x14ac:dyDescent="0.2">
      <c r="A669" s="952"/>
    </row>
    <row r="670" spans="1:1" x14ac:dyDescent="0.2">
      <c r="A670" s="953"/>
    </row>
    <row r="671" spans="1:1" x14ac:dyDescent="0.2">
      <c r="A671" s="618"/>
    </row>
    <row r="672" spans="1:1" x14ac:dyDescent="0.2">
      <c r="A672" s="618"/>
    </row>
    <row r="673" spans="1:1" x14ac:dyDescent="0.2">
      <c r="A673" s="618"/>
    </row>
    <row r="674" spans="1:1" x14ac:dyDescent="0.2">
      <c r="A674" s="618"/>
    </row>
    <row r="675" spans="1:1" x14ac:dyDescent="0.2">
      <c r="A675" s="618"/>
    </row>
    <row r="676" spans="1:1" x14ac:dyDescent="0.2">
      <c r="A676" s="618"/>
    </row>
    <row r="677" spans="1:1" x14ac:dyDescent="0.2">
      <c r="A677" s="618"/>
    </row>
    <row r="678" spans="1:1" x14ac:dyDescent="0.2">
      <c r="A678" s="618"/>
    </row>
    <row r="679" spans="1:1" x14ac:dyDescent="0.2">
      <c r="A679" s="618"/>
    </row>
    <row r="680" spans="1:1" x14ac:dyDescent="0.2">
      <c r="A680" s="952"/>
    </row>
    <row r="681" spans="1:1" x14ac:dyDescent="0.2">
      <c r="A681" s="939"/>
    </row>
    <row r="682" spans="1:1" x14ac:dyDescent="0.2">
      <c r="A682" s="954"/>
    </row>
    <row r="683" spans="1:1" x14ac:dyDescent="0.2">
      <c r="A683" s="56"/>
    </row>
    <row r="684" spans="1:1" x14ac:dyDescent="0.2">
      <c r="A684" s="6"/>
    </row>
    <row r="685" spans="1:1" x14ac:dyDescent="0.2">
      <c r="A685" s="6"/>
    </row>
    <row r="686" spans="1:1" x14ac:dyDescent="0.2">
      <c r="A686" s="6"/>
    </row>
    <row r="687" spans="1:1" x14ac:dyDescent="0.2">
      <c r="A687" s="6"/>
    </row>
    <row r="688" spans="1:1" x14ac:dyDescent="0.2">
      <c r="A688" s="111"/>
    </row>
    <row r="689" spans="1:1" x14ac:dyDescent="0.2">
      <c r="A689" s="6"/>
    </row>
    <row r="690" spans="1:1" x14ac:dyDescent="0.2">
      <c r="A690" s="6"/>
    </row>
    <row r="691" spans="1:1" x14ac:dyDescent="0.2">
      <c r="A691" s="6"/>
    </row>
    <row r="692" spans="1:1" x14ac:dyDescent="0.2">
      <c r="A692" s="6"/>
    </row>
    <row r="693" spans="1:1" x14ac:dyDescent="0.2">
      <c r="A693" s="6"/>
    </row>
    <row r="694" spans="1:1" x14ac:dyDescent="0.2">
      <c r="A694" s="56"/>
    </row>
    <row r="695" spans="1:1" x14ac:dyDescent="0.2">
      <c r="A695" s="952"/>
    </row>
    <row r="696" spans="1:1" x14ac:dyDescent="0.2">
      <c r="A696" s="618"/>
    </row>
    <row r="697" spans="1:1" x14ac:dyDescent="0.2">
      <c r="A697" s="618"/>
    </row>
    <row r="698" spans="1:1" x14ac:dyDescent="0.2">
      <c r="A698" s="618"/>
    </row>
    <row r="699" spans="1:1" x14ac:dyDescent="0.2">
      <c r="A699" s="618"/>
    </row>
    <row r="700" spans="1:1" x14ac:dyDescent="0.2">
      <c r="A700" s="618"/>
    </row>
    <row r="701" spans="1:1" x14ac:dyDescent="0.2">
      <c r="A701" s="618"/>
    </row>
    <row r="702" spans="1:1" x14ac:dyDescent="0.2">
      <c r="A702" s="618"/>
    </row>
    <row r="703" spans="1:1" x14ac:dyDescent="0.2">
      <c r="A703" s="618"/>
    </row>
    <row r="704" spans="1:1" x14ac:dyDescent="0.2">
      <c r="A704" s="618"/>
    </row>
    <row r="705" spans="1:1" x14ac:dyDescent="0.2">
      <c r="A705" s="618"/>
    </row>
    <row r="706" spans="1:1" x14ac:dyDescent="0.2">
      <c r="A706" s="618"/>
    </row>
    <row r="707" spans="1:1" x14ac:dyDescent="0.2">
      <c r="A707" s="952"/>
    </row>
    <row r="708" spans="1:1" x14ac:dyDescent="0.2">
      <c r="A708" s="953"/>
    </row>
    <row r="709" spans="1:1" x14ac:dyDescent="0.2">
      <c r="A709" s="618"/>
    </row>
    <row r="710" spans="1:1" x14ac:dyDescent="0.2">
      <c r="A710" s="618"/>
    </row>
    <row r="711" spans="1:1" x14ac:dyDescent="0.2">
      <c r="A711" s="618"/>
    </row>
    <row r="712" spans="1:1" x14ac:dyDescent="0.2">
      <c r="A712" s="618"/>
    </row>
    <row r="713" spans="1:1" x14ac:dyDescent="0.2">
      <c r="A713" s="618"/>
    </row>
    <row r="714" spans="1:1" x14ac:dyDescent="0.2">
      <c r="A714" s="618"/>
    </row>
    <row r="715" spans="1:1" x14ac:dyDescent="0.2">
      <c r="A715" s="618"/>
    </row>
    <row r="716" spans="1:1" x14ac:dyDescent="0.2">
      <c r="A716" s="618"/>
    </row>
    <row r="717" spans="1:1" x14ac:dyDescent="0.2">
      <c r="A717" s="618"/>
    </row>
    <row r="718" spans="1:1" x14ac:dyDescent="0.2">
      <c r="A718" s="952"/>
    </row>
    <row r="719" spans="1:1" x14ac:dyDescent="0.2">
      <c r="A719" s="939"/>
    </row>
    <row r="720" spans="1:1" x14ac:dyDescent="0.2">
      <c r="A720" s="954"/>
    </row>
    <row r="721" spans="1:1" x14ac:dyDescent="0.2">
      <c r="A721" s="56"/>
    </row>
    <row r="722" spans="1:1" x14ac:dyDescent="0.2">
      <c r="A722" s="6"/>
    </row>
    <row r="723" spans="1:1" x14ac:dyDescent="0.2">
      <c r="A723" s="6"/>
    </row>
    <row r="724" spans="1:1" x14ac:dyDescent="0.2">
      <c r="A724" s="6"/>
    </row>
    <row r="725" spans="1:1" x14ac:dyDescent="0.2">
      <c r="A725" s="6"/>
    </row>
    <row r="726" spans="1:1" x14ac:dyDescent="0.2">
      <c r="A726" s="111"/>
    </row>
    <row r="727" spans="1:1" x14ac:dyDescent="0.2">
      <c r="A727" s="6"/>
    </row>
    <row r="728" spans="1:1" x14ac:dyDescent="0.2">
      <c r="A728" s="6"/>
    </row>
    <row r="729" spans="1:1" x14ac:dyDescent="0.2">
      <c r="A729" s="6"/>
    </row>
    <row r="730" spans="1:1" x14ac:dyDescent="0.2">
      <c r="A730" s="6"/>
    </row>
    <row r="731" spans="1:1" x14ac:dyDescent="0.2">
      <c r="A731" s="6"/>
    </row>
    <row r="732" spans="1:1" x14ac:dyDescent="0.2">
      <c r="A732" s="111"/>
    </row>
    <row r="733" spans="1:1" x14ac:dyDescent="0.2">
      <c r="A733" s="952"/>
    </row>
    <row r="734" spans="1:1" x14ac:dyDescent="0.2">
      <c r="A734" s="618"/>
    </row>
    <row r="735" spans="1:1" x14ac:dyDescent="0.2">
      <c r="A735" s="618"/>
    </row>
    <row r="736" spans="1:1" x14ac:dyDescent="0.2">
      <c r="A736" s="618"/>
    </row>
    <row r="737" spans="1:1" x14ac:dyDescent="0.2">
      <c r="A737" s="618"/>
    </row>
    <row r="738" spans="1:1" x14ac:dyDescent="0.2">
      <c r="A738" s="618"/>
    </row>
    <row r="739" spans="1:1" x14ac:dyDescent="0.2">
      <c r="A739" s="618"/>
    </row>
    <row r="740" spans="1:1" x14ac:dyDescent="0.2">
      <c r="A740" s="618"/>
    </row>
    <row r="741" spans="1:1" x14ac:dyDescent="0.2">
      <c r="A741" s="618"/>
    </row>
    <row r="742" spans="1:1" x14ac:dyDescent="0.2">
      <c r="A742" s="618"/>
    </row>
    <row r="743" spans="1:1" x14ac:dyDescent="0.2">
      <c r="A743" s="618"/>
    </row>
    <row r="744" spans="1:1" x14ac:dyDescent="0.2">
      <c r="A744" s="618"/>
    </row>
    <row r="745" spans="1:1" x14ac:dyDescent="0.2">
      <c r="A745" s="952"/>
    </row>
    <row r="746" spans="1:1" x14ac:dyDescent="0.2">
      <c r="A746" s="953"/>
    </row>
    <row r="747" spans="1:1" x14ac:dyDescent="0.2">
      <c r="A747" s="618"/>
    </row>
    <row r="748" spans="1:1" x14ac:dyDescent="0.2">
      <c r="A748" s="618"/>
    </row>
    <row r="749" spans="1:1" x14ac:dyDescent="0.2">
      <c r="A749" s="618"/>
    </row>
    <row r="750" spans="1:1" x14ac:dyDescent="0.2">
      <c r="A750" s="618"/>
    </row>
    <row r="751" spans="1:1" x14ac:dyDescent="0.2">
      <c r="A751" s="618"/>
    </row>
    <row r="752" spans="1:1" x14ac:dyDescent="0.2">
      <c r="A752" s="618"/>
    </row>
    <row r="753" spans="1:1" x14ac:dyDescent="0.2">
      <c r="A753" s="618"/>
    </row>
    <row r="754" spans="1:1" x14ac:dyDescent="0.2">
      <c r="A754" s="618"/>
    </row>
    <row r="755" spans="1:1" x14ac:dyDescent="0.2">
      <c r="A755" s="618"/>
    </row>
    <row r="756" spans="1:1" x14ac:dyDescent="0.2">
      <c r="A756" s="952"/>
    </row>
    <row r="757" spans="1:1" x14ac:dyDescent="0.2">
      <c r="A757" s="939"/>
    </row>
    <row r="758" spans="1:1" x14ac:dyDescent="0.2">
      <c r="A758" s="954"/>
    </row>
    <row r="759" spans="1:1" x14ac:dyDescent="0.2">
      <c r="A759" s="56"/>
    </row>
    <row r="760" spans="1:1" x14ac:dyDescent="0.2">
      <c r="A760" s="6"/>
    </row>
    <row r="761" spans="1:1" x14ac:dyDescent="0.2">
      <c r="A761" s="6"/>
    </row>
    <row r="762" spans="1:1" x14ac:dyDescent="0.2">
      <c r="A762" s="6"/>
    </row>
    <row r="763" spans="1:1" x14ac:dyDescent="0.2">
      <c r="A763" s="6"/>
    </row>
    <row r="764" spans="1:1" x14ac:dyDescent="0.2">
      <c r="A764" s="111"/>
    </row>
    <row r="765" spans="1:1" x14ac:dyDescent="0.2">
      <c r="A765" s="6"/>
    </row>
    <row r="766" spans="1:1" x14ac:dyDescent="0.2">
      <c r="A766" s="6"/>
    </row>
    <row r="767" spans="1:1" x14ac:dyDescent="0.2">
      <c r="A767" s="6"/>
    </row>
    <row r="768" spans="1:1" x14ac:dyDescent="0.2">
      <c r="A768" s="6"/>
    </row>
    <row r="769" spans="1:1" x14ac:dyDescent="0.2">
      <c r="A769" s="6"/>
    </row>
    <row r="770" spans="1:1" x14ac:dyDescent="0.2">
      <c r="A770" s="111"/>
    </row>
    <row r="771" spans="1:1" x14ac:dyDescent="0.2">
      <c r="A771" s="952"/>
    </row>
    <row r="772" spans="1:1" x14ac:dyDescent="0.2">
      <c r="A772" s="618"/>
    </row>
    <row r="773" spans="1:1" x14ac:dyDescent="0.2">
      <c r="A773" s="618"/>
    </row>
    <row r="774" spans="1:1" x14ac:dyDescent="0.2">
      <c r="A774" s="618"/>
    </row>
    <row r="775" spans="1:1" x14ac:dyDescent="0.2">
      <c r="A775" s="618"/>
    </row>
    <row r="776" spans="1:1" x14ac:dyDescent="0.2">
      <c r="A776" s="618"/>
    </row>
    <row r="777" spans="1:1" x14ac:dyDescent="0.2">
      <c r="A777" s="618"/>
    </row>
    <row r="778" spans="1:1" x14ac:dyDescent="0.2">
      <c r="A778" s="618"/>
    </row>
    <row r="779" spans="1:1" x14ac:dyDescent="0.2">
      <c r="A779" s="618"/>
    </row>
    <row r="780" spans="1:1" x14ac:dyDescent="0.2">
      <c r="A780" s="618"/>
    </row>
    <row r="781" spans="1:1" x14ac:dyDescent="0.2">
      <c r="A781" s="618"/>
    </row>
    <row r="782" spans="1:1" x14ac:dyDescent="0.2">
      <c r="A782" s="618"/>
    </row>
    <row r="783" spans="1:1" x14ac:dyDescent="0.2">
      <c r="A783" s="952"/>
    </row>
    <row r="784" spans="1:1" x14ac:dyDescent="0.2">
      <c r="A784" s="953"/>
    </row>
    <row r="785" spans="1:1" x14ac:dyDescent="0.2">
      <c r="A785" s="618"/>
    </row>
    <row r="786" spans="1:1" x14ac:dyDescent="0.2">
      <c r="A786" s="618"/>
    </row>
    <row r="787" spans="1:1" x14ac:dyDescent="0.2">
      <c r="A787" s="618"/>
    </row>
    <row r="788" spans="1:1" x14ac:dyDescent="0.2">
      <c r="A788" s="618"/>
    </row>
    <row r="789" spans="1:1" x14ac:dyDescent="0.2">
      <c r="A789" s="618"/>
    </row>
    <row r="790" spans="1:1" x14ac:dyDescent="0.2">
      <c r="A790" s="618"/>
    </row>
    <row r="791" spans="1:1" x14ac:dyDescent="0.2">
      <c r="A791" s="618"/>
    </row>
    <row r="792" spans="1:1" x14ac:dyDescent="0.2">
      <c r="A792" s="618"/>
    </row>
    <row r="793" spans="1:1" x14ac:dyDescent="0.2">
      <c r="A793" s="618"/>
    </row>
    <row r="794" spans="1:1" x14ac:dyDescent="0.2">
      <c r="A794" s="952"/>
    </row>
    <row r="795" spans="1:1" x14ac:dyDescent="0.2">
      <c r="A795" s="939"/>
    </row>
    <row r="796" spans="1:1" x14ac:dyDescent="0.2">
      <c r="A796" s="954"/>
    </row>
    <row r="797" spans="1:1" x14ac:dyDescent="0.2">
      <c r="A797" s="56"/>
    </row>
    <row r="798" spans="1:1" x14ac:dyDescent="0.2">
      <c r="A798" s="6"/>
    </row>
    <row r="799" spans="1:1" x14ac:dyDescent="0.2">
      <c r="A799" s="6"/>
    </row>
    <row r="800" spans="1:1" x14ac:dyDescent="0.2">
      <c r="A800" s="6"/>
    </row>
    <row r="801" spans="1:1" x14ac:dyDescent="0.2">
      <c r="A801" s="6"/>
    </row>
    <row r="802" spans="1:1" x14ac:dyDescent="0.2">
      <c r="A802" s="111"/>
    </row>
    <row r="803" spans="1:1" x14ac:dyDescent="0.2">
      <c r="A803" s="6"/>
    </row>
    <row r="804" spans="1:1" x14ac:dyDescent="0.2">
      <c r="A804" s="6"/>
    </row>
    <row r="805" spans="1:1" x14ac:dyDescent="0.2">
      <c r="A805" s="6"/>
    </row>
    <row r="806" spans="1:1" x14ac:dyDescent="0.2">
      <c r="A806" s="6"/>
    </row>
    <row r="807" spans="1:1" x14ac:dyDescent="0.2">
      <c r="A807" s="6"/>
    </row>
    <row r="808" spans="1:1" x14ac:dyDescent="0.2">
      <c r="A808" s="111"/>
    </row>
    <row r="809" spans="1:1" x14ac:dyDescent="0.2">
      <c r="A809" s="952"/>
    </row>
    <row r="810" spans="1:1" x14ac:dyDescent="0.2">
      <c r="A810" s="618"/>
    </row>
    <row r="811" spans="1:1" x14ac:dyDescent="0.2">
      <c r="A811" s="618"/>
    </row>
    <row r="812" spans="1:1" x14ac:dyDescent="0.2">
      <c r="A812" s="618"/>
    </row>
    <row r="813" spans="1:1" x14ac:dyDescent="0.2">
      <c r="A813" s="618"/>
    </row>
    <row r="814" spans="1:1" x14ac:dyDescent="0.2">
      <c r="A814" s="618"/>
    </row>
    <row r="815" spans="1:1" x14ac:dyDescent="0.2">
      <c r="A815" s="618"/>
    </row>
    <row r="816" spans="1:1" x14ac:dyDescent="0.2">
      <c r="A816" s="618"/>
    </row>
    <row r="817" spans="1:1" x14ac:dyDescent="0.2">
      <c r="A817" s="618"/>
    </row>
    <row r="818" spans="1:1" x14ac:dyDescent="0.2">
      <c r="A818" s="618"/>
    </row>
    <row r="819" spans="1:1" x14ac:dyDescent="0.2">
      <c r="A819" s="618"/>
    </row>
    <row r="820" spans="1:1" x14ac:dyDescent="0.2">
      <c r="A820" s="618"/>
    </row>
    <row r="821" spans="1:1" x14ac:dyDescent="0.2">
      <c r="A821" s="952"/>
    </row>
    <row r="822" spans="1:1" x14ac:dyDescent="0.2">
      <c r="A822" s="953"/>
    </row>
    <row r="823" spans="1:1" x14ac:dyDescent="0.2">
      <c r="A823" s="618"/>
    </row>
    <row r="824" spans="1:1" x14ac:dyDescent="0.2">
      <c r="A824" s="618"/>
    </row>
    <row r="825" spans="1:1" x14ac:dyDescent="0.2">
      <c r="A825" s="618"/>
    </row>
    <row r="826" spans="1:1" x14ac:dyDescent="0.2">
      <c r="A826" s="618"/>
    </row>
    <row r="827" spans="1:1" x14ac:dyDescent="0.2">
      <c r="A827" s="618"/>
    </row>
    <row r="828" spans="1:1" x14ac:dyDescent="0.2">
      <c r="A828" s="618"/>
    </row>
    <row r="829" spans="1:1" x14ac:dyDescent="0.2">
      <c r="A829" s="618"/>
    </row>
    <row r="830" spans="1:1" x14ac:dyDescent="0.2">
      <c r="A830" s="618"/>
    </row>
    <row r="831" spans="1:1" x14ac:dyDescent="0.2">
      <c r="A831" s="618"/>
    </row>
    <row r="832" spans="1:1" x14ac:dyDescent="0.2">
      <c r="A832" s="952"/>
    </row>
    <row r="833" spans="1:1" x14ac:dyDescent="0.2">
      <c r="A833" s="939"/>
    </row>
    <row r="834" spans="1:1" x14ac:dyDescent="0.2">
      <c r="A834" s="954"/>
    </row>
    <row r="835" spans="1:1" x14ac:dyDescent="0.2">
      <c r="A835" s="56"/>
    </row>
    <row r="836" spans="1:1" x14ac:dyDescent="0.2">
      <c r="A836" s="6"/>
    </row>
    <row r="837" spans="1:1" x14ac:dyDescent="0.2">
      <c r="A837" s="6"/>
    </row>
    <row r="838" spans="1:1" x14ac:dyDescent="0.2">
      <c r="A838" s="6"/>
    </row>
    <row r="839" spans="1:1" x14ac:dyDescent="0.2">
      <c r="A839" s="6"/>
    </row>
    <row r="840" spans="1:1" x14ac:dyDescent="0.2">
      <c r="A840" s="111"/>
    </row>
    <row r="841" spans="1:1" x14ac:dyDescent="0.2">
      <c r="A841" s="6"/>
    </row>
    <row r="842" spans="1:1" x14ac:dyDescent="0.2">
      <c r="A842" s="6"/>
    </row>
    <row r="843" spans="1:1" x14ac:dyDescent="0.2">
      <c r="A843" s="6"/>
    </row>
    <row r="844" spans="1:1" x14ac:dyDescent="0.2">
      <c r="A844" s="6"/>
    </row>
    <row r="845" spans="1:1" x14ac:dyDescent="0.2">
      <c r="A845" s="6"/>
    </row>
    <row r="846" spans="1:1" x14ac:dyDescent="0.2">
      <c r="A846" s="111"/>
    </row>
    <row r="847" spans="1:1" x14ac:dyDescent="0.2">
      <c r="A847" s="952"/>
    </row>
    <row r="848" spans="1:1" x14ac:dyDescent="0.2">
      <c r="A848" s="618"/>
    </row>
    <row r="849" spans="1:1" x14ac:dyDescent="0.2">
      <c r="A849" s="618"/>
    </row>
    <row r="850" spans="1:1" x14ac:dyDescent="0.2">
      <c r="A850" s="618"/>
    </row>
    <row r="851" spans="1:1" x14ac:dyDescent="0.2">
      <c r="A851" s="618"/>
    </row>
    <row r="852" spans="1:1" x14ac:dyDescent="0.2">
      <c r="A852" s="618"/>
    </row>
    <row r="853" spans="1:1" x14ac:dyDescent="0.2">
      <c r="A853" s="618"/>
    </row>
    <row r="854" spans="1:1" x14ac:dyDescent="0.2">
      <c r="A854" s="618"/>
    </row>
    <row r="855" spans="1:1" x14ac:dyDescent="0.2">
      <c r="A855" s="618"/>
    </row>
    <row r="856" spans="1:1" x14ac:dyDescent="0.2">
      <c r="A856" s="618"/>
    </row>
    <row r="857" spans="1:1" x14ac:dyDescent="0.2">
      <c r="A857" s="618"/>
    </row>
    <row r="858" spans="1:1" x14ac:dyDescent="0.2">
      <c r="A858" s="618"/>
    </row>
    <row r="859" spans="1:1" x14ac:dyDescent="0.2">
      <c r="A859" s="952"/>
    </row>
    <row r="860" spans="1:1" x14ac:dyDescent="0.2">
      <c r="A860" s="953"/>
    </row>
    <row r="861" spans="1:1" x14ac:dyDescent="0.2">
      <c r="A861" s="618"/>
    </row>
    <row r="862" spans="1:1" x14ac:dyDescent="0.2">
      <c r="A862" s="618"/>
    </row>
    <row r="863" spans="1:1" x14ac:dyDescent="0.2">
      <c r="A863" s="618"/>
    </row>
    <row r="864" spans="1:1" x14ac:dyDescent="0.2">
      <c r="A864" s="618"/>
    </row>
    <row r="865" spans="1:1" x14ac:dyDescent="0.2">
      <c r="A865" s="618"/>
    </row>
    <row r="866" spans="1:1" x14ac:dyDescent="0.2">
      <c r="A866" s="618"/>
    </row>
    <row r="867" spans="1:1" x14ac:dyDescent="0.2">
      <c r="A867" s="618"/>
    </row>
    <row r="868" spans="1:1" x14ac:dyDescent="0.2">
      <c r="A868" s="618"/>
    </row>
    <row r="869" spans="1:1" x14ac:dyDescent="0.2">
      <c r="A869" s="618"/>
    </row>
    <row r="870" spans="1:1" x14ac:dyDescent="0.2">
      <c r="A870" s="952"/>
    </row>
    <row r="871" spans="1:1" x14ac:dyDescent="0.2">
      <c r="A871" s="939"/>
    </row>
    <row r="872" spans="1:1" x14ac:dyDescent="0.2">
      <c r="A872" s="954"/>
    </row>
    <row r="873" spans="1:1" x14ac:dyDescent="0.2">
      <c r="A873" s="56"/>
    </row>
    <row r="874" spans="1:1" x14ac:dyDescent="0.2">
      <c r="A874" s="6"/>
    </row>
    <row r="875" spans="1:1" x14ac:dyDescent="0.2">
      <c r="A875" s="6"/>
    </row>
    <row r="876" spans="1:1" x14ac:dyDescent="0.2">
      <c r="A876" s="6"/>
    </row>
    <row r="877" spans="1:1" x14ac:dyDescent="0.2">
      <c r="A877" s="6"/>
    </row>
    <row r="878" spans="1:1" x14ac:dyDescent="0.2">
      <c r="A878" s="111"/>
    </row>
    <row r="879" spans="1:1" x14ac:dyDescent="0.2">
      <c r="A879" s="6"/>
    </row>
    <row r="880" spans="1:1" x14ac:dyDescent="0.2">
      <c r="A880" s="6"/>
    </row>
    <row r="881" spans="1:1" x14ac:dyDescent="0.2">
      <c r="A881" s="6"/>
    </row>
    <row r="882" spans="1:1" x14ac:dyDescent="0.2">
      <c r="A882" s="6"/>
    </row>
    <row r="883" spans="1:1" x14ac:dyDescent="0.2">
      <c r="A883" s="6"/>
    </row>
    <row r="884" spans="1:1" x14ac:dyDescent="0.2">
      <c r="A884" s="56"/>
    </row>
    <row r="885" spans="1:1" x14ac:dyDescent="0.2">
      <c r="A885" s="952"/>
    </row>
    <row r="886" spans="1:1" x14ac:dyDescent="0.2">
      <c r="A886" s="618"/>
    </row>
    <row r="887" spans="1:1" x14ac:dyDescent="0.2">
      <c r="A887" s="618"/>
    </row>
    <row r="888" spans="1:1" x14ac:dyDescent="0.2">
      <c r="A888" s="618"/>
    </row>
    <row r="889" spans="1:1" x14ac:dyDescent="0.2">
      <c r="A889" s="618"/>
    </row>
    <row r="890" spans="1:1" x14ac:dyDescent="0.2">
      <c r="A890" s="618"/>
    </row>
    <row r="891" spans="1:1" x14ac:dyDescent="0.2">
      <c r="A891" s="618"/>
    </row>
    <row r="892" spans="1:1" x14ac:dyDescent="0.2">
      <c r="A892" s="618"/>
    </row>
    <row r="893" spans="1:1" x14ac:dyDescent="0.2">
      <c r="A893" s="618"/>
    </row>
    <row r="894" spans="1:1" x14ac:dyDescent="0.2">
      <c r="A894" s="618"/>
    </row>
    <row r="895" spans="1:1" x14ac:dyDescent="0.2">
      <c r="A895" s="618"/>
    </row>
    <row r="896" spans="1:1" x14ac:dyDescent="0.2">
      <c r="A896" s="618"/>
    </row>
    <row r="897" spans="1:1" x14ac:dyDescent="0.2">
      <c r="A897" s="952"/>
    </row>
    <row r="898" spans="1:1" x14ac:dyDescent="0.2">
      <c r="A898" s="953"/>
    </row>
    <row r="899" spans="1:1" x14ac:dyDescent="0.2">
      <c r="A899" s="618"/>
    </row>
    <row r="900" spans="1:1" x14ac:dyDescent="0.2">
      <c r="A900" s="618"/>
    </row>
    <row r="901" spans="1:1" x14ac:dyDescent="0.2">
      <c r="A901" s="618"/>
    </row>
    <row r="902" spans="1:1" x14ac:dyDescent="0.2">
      <c r="A902" s="618"/>
    </row>
    <row r="903" spans="1:1" x14ac:dyDescent="0.2">
      <c r="A903" s="618"/>
    </row>
    <row r="904" spans="1:1" x14ac:dyDescent="0.2">
      <c r="A904" s="618"/>
    </row>
    <row r="905" spans="1:1" x14ac:dyDescent="0.2">
      <c r="A905" s="618"/>
    </row>
    <row r="906" spans="1:1" x14ac:dyDescent="0.2">
      <c r="A906" s="618"/>
    </row>
    <row r="907" spans="1:1" x14ac:dyDescent="0.2">
      <c r="A907" s="618"/>
    </row>
    <row r="908" spans="1:1" x14ac:dyDescent="0.2">
      <c r="A908" s="952"/>
    </row>
    <row r="909" spans="1:1" x14ac:dyDescent="0.2">
      <c r="A909" s="939"/>
    </row>
    <row r="910" spans="1:1" x14ac:dyDescent="0.2">
      <c r="A910" s="954"/>
    </row>
    <row r="911" spans="1:1" x14ac:dyDescent="0.2">
      <c r="A911" s="56"/>
    </row>
    <row r="912" spans="1:1" x14ac:dyDescent="0.2">
      <c r="A912" s="6"/>
    </row>
    <row r="913" spans="1:1" x14ac:dyDescent="0.2">
      <c r="A913" s="6"/>
    </row>
    <row r="914" spans="1:1" x14ac:dyDescent="0.2">
      <c r="A914" s="6"/>
    </row>
    <row r="915" spans="1:1" x14ac:dyDescent="0.2">
      <c r="A915" s="6"/>
    </row>
    <row r="916" spans="1:1" x14ac:dyDescent="0.2">
      <c r="A916" s="111"/>
    </row>
    <row r="917" spans="1:1" x14ac:dyDescent="0.2">
      <c r="A917" s="6"/>
    </row>
    <row r="918" spans="1:1" x14ac:dyDescent="0.2">
      <c r="A918" s="6"/>
    </row>
    <row r="919" spans="1:1" x14ac:dyDescent="0.2">
      <c r="A919" s="6"/>
    </row>
    <row r="920" spans="1:1" x14ac:dyDescent="0.2">
      <c r="A920" s="6"/>
    </row>
    <row r="921" spans="1:1" x14ac:dyDescent="0.2">
      <c r="A921" s="6"/>
    </row>
    <row r="922" spans="1:1" x14ac:dyDescent="0.2">
      <c r="A922" s="810"/>
    </row>
    <row r="923" spans="1:1" x14ac:dyDescent="0.2">
      <c r="A923" s="610"/>
    </row>
    <row r="924" spans="1:1" x14ac:dyDescent="0.2">
      <c r="A924" s="610"/>
    </row>
    <row r="925" spans="1:1" x14ac:dyDescent="0.2">
      <c r="A925" s="610"/>
    </row>
    <row r="926" spans="1:1" x14ac:dyDescent="0.2">
      <c r="A926" s="810"/>
    </row>
    <row r="927" spans="1:1" x14ac:dyDescent="0.2">
      <c r="A927" s="956"/>
    </row>
    <row r="928" spans="1:1" x14ac:dyDescent="0.2">
      <c r="A928" s="957"/>
    </row>
    <row r="929" spans="1:1" x14ac:dyDescent="0.2">
      <c r="A929" s="958"/>
    </row>
    <row r="930" spans="1:1" x14ac:dyDescent="0.2">
      <c r="A930" s="959"/>
    </row>
    <row r="931" spans="1:1" x14ac:dyDescent="0.2">
      <c r="A931" s="959"/>
    </row>
    <row r="932" spans="1:1" x14ac:dyDescent="0.2">
      <c r="A932" s="959"/>
    </row>
    <row r="933" spans="1:1" x14ac:dyDescent="0.2">
      <c r="A933" s="959"/>
    </row>
    <row r="934" spans="1:1" x14ac:dyDescent="0.2">
      <c r="A934" s="959"/>
    </row>
    <row r="935" spans="1:1" x14ac:dyDescent="0.2">
      <c r="A935" s="960"/>
    </row>
    <row r="936" spans="1:1" x14ac:dyDescent="0.2">
      <c r="A936" s="958"/>
    </row>
    <row r="937" spans="1:1" x14ac:dyDescent="0.2">
      <c r="A937" s="957"/>
    </row>
    <row r="938" spans="1:1" x14ac:dyDescent="0.2">
      <c r="A938" s="958"/>
    </row>
    <row r="939" spans="1:1" x14ac:dyDescent="0.2">
      <c r="A939" s="959"/>
    </row>
    <row r="940" spans="1:1" x14ac:dyDescent="0.2">
      <c r="A940" s="959"/>
    </row>
    <row r="941" spans="1:1" x14ac:dyDescent="0.2">
      <c r="A941" s="959"/>
    </row>
    <row r="942" spans="1:1" x14ac:dyDescent="0.2">
      <c r="A942" s="959"/>
    </row>
    <row r="943" spans="1:1" x14ac:dyDescent="0.2">
      <c r="A943" s="959"/>
    </row>
    <row r="944" spans="1:1" x14ac:dyDescent="0.2">
      <c r="A944" s="960"/>
    </row>
    <row r="945" spans="1:5" x14ac:dyDescent="0.2">
      <c r="A945" s="958"/>
    </row>
    <row r="946" spans="1:5" x14ac:dyDescent="0.2">
      <c r="A946" s="957"/>
    </row>
    <row r="947" spans="1:5" x14ac:dyDescent="0.2">
      <c r="A947" s="958"/>
    </row>
    <row r="948" spans="1:5" x14ac:dyDescent="0.2">
      <c r="A948" s="959"/>
    </row>
    <row r="949" spans="1:5" x14ac:dyDescent="0.2">
      <c r="A949" s="959"/>
    </row>
    <row r="950" spans="1:5" x14ac:dyDescent="0.2">
      <c r="A950" s="959"/>
    </row>
    <row r="951" spans="1:5" x14ac:dyDescent="0.2">
      <c r="A951" s="959"/>
    </row>
    <row r="952" spans="1:5" x14ac:dyDescent="0.2">
      <c r="A952" s="959"/>
    </row>
    <row r="953" spans="1:5" x14ac:dyDescent="0.2">
      <c r="A953" s="961"/>
      <c r="B953" s="1016"/>
      <c r="C953" s="1016"/>
      <c r="D953" s="1016"/>
      <c r="E953" s="1016"/>
    </row>
    <row r="954" spans="1:5" x14ac:dyDescent="0.2">
      <c r="A954" s="958"/>
    </row>
    <row r="955" spans="1:5" x14ac:dyDescent="0.2">
      <c r="A955" s="957"/>
    </row>
    <row r="956" spans="1:5" x14ac:dyDescent="0.2">
      <c r="A956" s="958"/>
    </row>
    <row r="957" spans="1:5" x14ac:dyDescent="0.2">
      <c r="A957" s="959"/>
    </row>
    <row r="958" spans="1:5" x14ac:dyDescent="0.2">
      <c r="A958" s="959"/>
    </row>
    <row r="959" spans="1:5" x14ac:dyDescent="0.2">
      <c r="A959" s="959"/>
    </row>
    <row r="960" spans="1:5" x14ac:dyDescent="0.2">
      <c r="A960" s="959"/>
    </row>
    <row r="961" spans="1:5" x14ac:dyDescent="0.2">
      <c r="A961" s="959"/>
    </row>
    <row r="962" spans="1:5" x14ac:dyDescent="0.2">
      <c r="A962" s="961"/>
      <c r="B962" s="1016"/>
      <c r="C962" s="1016"/>
      <c r="D962" s="1016"/>
      <c r="E962" s="1016"/>
    </row>
    <row r="963" spans="1:5" x14ac:dyDescent="0.2">
      <c r="A963" s="958"/>
    </row>
    <row r="964" spans="1:5" x14ac:dyDescent="0.2">
      <c r="A964" s="957"/>
    </row>
    <row r="965" spans="1:5" x14ac:dyDescent="0.2">
      <c r="A965" s="958"/>
    </row>
    <row r="966" spans="1:5" x14ac:dyDescent="0.2">
      <c r="A966" s="959"/>
    </row>
    <row r="967" spans="1:5" x14ac:dyDescent="0.2">
      <c r="A967" s="959"/>
    </row>
    <row r="968" spans="1:5" x14ac:dyDescent="0.2">
      <c r="A968" s="959"/>
    </row>
    <row r="969" spans="1:5" x14ac:dyDescent="0.2">
      <c r="A969" s="959"/>
    </row>
    <row r="970" spans="1:5" x14ac:dyDescent="0.2">
      <c r="A970" s="959"/>
    </row>
    <row r="971" spans="1:5" x14ac:dyDescent="0.2">
      <c r="A971" s="961"/>
      <c r="B971" s="1016"/>
      <c r="C971" s="1016"/>
      <c r="D971" s="1016"/>
      <c r="E971" s="1016"/>
    </row>
    <row r="972" spans="1:5" x14ac:dyDescent="0.2">
      <c r="A972" s="958"/>
    </row>
    <row r="973" spans="1:5" x14ac:dyDescent="0.2">
      <c r="A973" s="957"/>
    </row>
    <row r="974" spans="1:5" x14ac:dyDescent="0.2">
      <c r="A974" s="958"/>
    </row>
    <row r="975" spans="1:5" x14ac:dyDescent="0.2">
      <c r="A975" s="959"/>
    </row>
    <row r="976" spans="1:5" x14ac:dyDescent="0.2">
      <c r="A976" s="959"/>
    </row>
    <row r="977" spans="1:5" x14ac:dyDescent="0.2">
      <c r="A977" s="959"/>
    </row>
    <row r="978" spans="1:5" x14ac:dyDescent="0.2">
      <c r="A978" s="959"/>
    </row>
    <row r="979" spans="1:5" x14ac:dyDescent="0.2">
      <c r="A979" s="959"/>
    </row>
    <row r="980" spans="1:5" x14ac:dyDescent="0.2">
      <c r="A980" s="961"/>
      <c r="B980" s="1016"/>
      <c r="C980" s="1016"/>
      <c r="D980" s="1016"/>
      <c r="E980" s="1016"/>
    </row>
    <row r="981" spans="1:5" x14ac:dyDescent="0.2">
      <c r="A981" s="958"/>
    </row>
    <row r="982" spans="1:5" x14ac:dyDescent="0.2">
      <c r="A982" s="111"/>
    </row>
    <row r="983" spans="1:5" x14ac:dyDescent="0.2">
      <c r="A983" s="962"/>
    </row>
    <row r="984" spans="1:5" x14ac:dyDescent="0.2">
      <c r="A984" s="56"/>
    </row>
    <row r="985" spans="1:5" x14ac:dyDescent="0.2">
      <c r="A985" s="618"/>
    </row>
    <row r="986" spans="1:5" x14ac:dyDescent="0.2">
      <c r="A986" s="618"/>
    </row>
    <row r="987" spans="1:5" x14ac:dyDescent="0.2">
      <c r="A987" s="618"/>
    </row>
    <row r="988" spans="1:5" x14ac:dyDescent="0.2">
      <c r="A988" s="338"/>
    </row>
    <row r="989" spans="1:5" x14ac:dyDescent="0.2">
      <c r="A989" s="618"/>
    </row>
    <row r="990" spans="1:5" x14ac:dyDescent="0.2">
      <c r="A990" s="618"/>
    </row>
    <row r="991" spans="1:5" x14ac:dyDescent="0.2">
      <c r="A991" s="618"/>
    </row>
    <row r="992" spans="1:5" x14ac:dyDescent="0.2">
      <c r="A992" s="618"/>
    </row>
    <row r="993" spans="1:1" x14ac:dyDescent="0.2">
      <c r="A993" s="618"/>
    </row>
    <row r="994" spans="1:1" x14ac:dyDescent="0.2">
      <c r="A994" s="618"/>
    </row>
    <row r="995" spans="1:1" x14ac:dyDescent="0.2">
      <c r="A995" s="618"/>
    </row>
    <row r="996" spans="1:1" x14ac:dyDescent="0.2">
      <c r="A996" s="56"/>
    </row>
    <row r="997" spans="1:1" x14ac:dyDescent="0.2">
      <c r="A997" s="56"/>
    </row>
    <row r="998" spans="1:1" x14ac:dyDescent="0.2">
      <c r="A998" s="618"/>
    </row>
    <row r="999" spans="1:1" x14ac:dyDescent="0.2">
      <c r="A999" s="618"/>
    </row>
    <row r="1000" spans="1:1" x14ac:dyDescent="0.2">
      <c r="A1000" s="618"/>
    </row>
    <row r="1001" spans="1:1" x14ac:dyDescent="0.2">
      <c r="A1001" s="618"/>
    </row>
    <row r="1002" spans="1:1" x14ac:dyDescent="0.2">
      <c r="A1002" s="618"/>
    </row>
    <row r="1003" spans="1:1" x14ac:dyDescent="0.2">
      <c r="A1003" s="618"/>
    </row>
    <row r="1004" spans="1:1" x14ac:dyDescent="0.2">
      <c r="A1004" s="618"/>
    </row>
    <row r="1005" spans="1:1" x14ac:dyDescent="0.2">
      <c r="A1005" s="618"/>
    </row>
    <row r="1006" spans="1:1" x14ac:dyDescent="0.2">
      <c r="A1006" s="56"/>
    </row>
    <row r="1007" spans="1:1" x14ac:dyDescent="0.2">
      <c r="A1007" s="56"/>
    </row>
    <row r="1008" spans="1:1" x14ac:dyDescent="0.2">
      <c r="A1008" s="56"/>
    </row>
    <row r="1009" spans="1:1" x14ac:dyDescent="0.2">
      <c r="A1009" s="56"/>
    </row>
    <row r="1010" spans="1:1" x14ac:dyDescent="0.2">
      <c r="A1010" s="56"/>
    </row>
    <row r="1011" spans="1:1" x14ac:dyDescent="0.2">
      <c r="A1011" s="6"/>
    </row>
    <row r="1012" spans="1:1" x14ac:dyDescent="0.2">
      <c r="A1012" s="6"/>
    </row>
    <row r="1013" spans="1:1" x14ac:dyDescent="0.2">
      <c r="A1013" s="6"/>
    </row>
    <row r="1014" spans="1:1" x14ac:dyDescent="0.2">
      <c r="A1014" s="6"/>
    </row>
    <row r="1015" spans="1:1" x14ac:dyDescent="0.2">
      <c r="A1015" s="56"/>
    </row>
    <row r="1016" spans="1:1" x14ac:dyDescent="0.2">
      <c r="A1016" s="56"/>
    </row>
    <row r="1017" spans="1:1" x14ac:dyDescent="0.2">
      <c r="A1017" s="56"/>
    </row>
    <row r="1018" spans="1:1" x14ac:dyDescent="0.2">
      <c r="A1018" s="618"/>
    </row>
    <row r="1019" spans="1:1" x14ac:dyDescent="0.2">
      <c r="A1019" s="618"/>
    </row>
    <row r="1020" spans="1:1" x14ac:dyDescent="0.2">
      <c r="A1020" s="618"/>
    </row>
    <row r="1021" spans="1:1" ht="15" customHeight="1" x14ac:dyDescent="0.2">
      <c r="A1021" s="338"/>
    </row>
    <row r="1022" spans="1:1" x14ac:dyDescent="0.2">
      <c r="A1022" s="618"/>
    </row>
    <row r="1023" spans="1:1" x14ac:dyDescent="0.2">
      <c r="A1023" s="618"/>
    </row>
    <row r="1024" spans="1:1" x14ac:dyDescent="0.2">
      <c r="A1024" s="618"/>
    </row>
    <row r="1025" spans="1:1" x14ac:dyDescent="0.2">
      <c r="A1025" s="618"/>
    </row>
    <row r="1026" spans="1:1" x14ac:dyDescent="0.2">
      <c r="A1026" s="618"/>
    </row>
    <row r="1027" spans="1:1" x14ac:dyDescent="0.2">
      <c r="A1027" s="618"/>
    </row>
    <row r="1028" spans="1:1" x14ac:dyDescent="0.2">
      <c r="A1028" s="618"/>
    </row>
    <row r="1029" spans="1:1" x14ac:dyDescent="0.2">
      <c r="A1029" s="56"/>
    </row>
    <row r="1030" spans="1:1" x14ac:dyDescent="0.2">
      <c r="A1030" s="56"/>
    </row>
    <row r="1031" spans="1:1" x14ac:dyDescent="0.2">
      <c r="A1031" s="618"/>
    </row>
    <row r="1032" spans="1:1" x14ac:dyDescent="0.2">
      <c r="A1032" s="618"/>
    </row>
    <row r="1033" spans="1:1" x14ac:dyDescent="0.2">
      <c r="A1033" s="618"/>
    </row>
    <row r="1034" spans="1:1" x14ac:dyDescent="0.2">
      <c r="A1034" s="618"/>
    </row>
    <row r="1035" spans="1:1" x14ac:dyDescent="0.2">
      <c r="A1035" s="618"/>
    </row>
    <row r="1036" spans="1:1" x14ac:dyDescent="0.2">
      <c r="A1036" s="618"/>
    </row>
    <row r="1037" spans="1:1" x14ac:dyDescent="0.2">
      <c r="A1037" s="618"/>
    </row>
    <row r="1038" spans="1:1" x14ac:dyDescent="0.2">
      <c r="A1038" s="618"/>
    </row>
    <row r="1039" spans="1:1" x14ac:dyDescent="0.2">
      <c r="A1039" s="56"/>
    </row>
    <row r="1040" spans="1:1" x14ac:dyDescent="0.2">
      <c r="A1040" s="56"/>
    </row>
    <row r="1041" spans="1:1" x14ac:dyDescent="0.2">
      <c r="A1041" s="56"/>
    </row>
    <row r="1042" spans="1:1" x14ac:dyDescent="0.2">
      <c r="A1042" s="56"/>
    </row>
    <row r="1043" spans="1:1" x14ac:dyDescent="0.2">
      <c r="A1043" s="56"/>
    </row>
    <row r="1044" spans="1:1" x14ac:dyDescent="0.2">
      <c r="A1044" s="6"/>
    </row>
    <row r="1045" spans="1:1" x14ac:dyDescent="0.2">
      <c r="A1045" s="6"/>
    </row>
    <row r="1046" spans="1:1" x14ac:dyDescent="0.2">
      <c r="A1046" s="6"/>
    </row>
    <row r="1047" spans="1:1" x14ac:dyDescent="0.2">
      <c r="A1047" s="6"/>
    </row>
    <row r="1048" spans="1:1" x14ac:dyDescent="0.2">
      <c r="A1048" s="56"/>
    </row>
    <row r="1049" spans="1:1" x14ac:dyDescent="0.2">
      <c r="A1049" s="56"/>
    </row>
    <row r="1050" spans="1:1" x14ac:dyDescent="0.2">
      <c r="A1050" s="56"/>
    </row>
    <row r="1051" spans="1:1" x14ac:dyDescent="0.2">
      <c r="A1051" s="618"/>
    </row>
    <row r="1052" spans="1:1" x14ac:dyDescent="0.2">
      <c r="A1052" s="618"/>
    </row>
    <row r="1053" spans="1:1" x14ac:dyDescent="0.2">
      <c r="A1053" s="618"/>
    </row>
    <row r="1054" spans="1:1" ht="15" customHeight="1" x14ac:dyDescent="0.2">
      <c r="A1054" s="338"/>
    </row>
    <row r="1055" spans="1:1" x14ac:dyDescent="0.2">
      <c r="A1055" s="618"/>
    </row>
    <row r="1056" spans="1:1" x14ac:dyDescent="0.2">
      <c r="A1056" s="618"/>
    </row>
    <row r="1057" spans="1:1" x14ac:dyDescent="0.2">
      <c r="A1057" s="618"/>
    </row>
    <row r="1058" spans="1:1" x14ac:dyDescent="0.2">
      <c r="A1058" s="618"/>
    </row>
    <row r="1059" spans="1:1" x14ac:dyDescent="0.2">
      <c r="A1059" s="618"/>
    </row>
    <row r="1060" spans="1:1" x14ac:dyDescent="0.2">
      <c r="A1060" s="618"/>
    </row>
    <row r="1061" spans="1:1" x14ac:dyDescent="0.2">
      <c r="A1061" s="618"/>
    </row>
    <row r="1062" spans="1:1" x14ac:dyDescent="0.2">
      <c r="A1062" s="56"/>
    </row>
    <row r="1063" spans="1:1" x14ac:dyDescent="0.2">
      <c r="A1063" s="56"/>
    </row>
    <row r="1064" spans="1:1" x14ac:dyDescent="0.2">
      <c r="A1064" s="618"/>
    </row>
    <row r="1065" spans="1:1" x14ac:dyDescent="0.2">
      <c r="A1065" s="618"/>
    </row>
    <row r="1066" spans="1:1" x14ac:dyDescent="0.2">
      <c r="A1066" s="618"/>
    </row>
    <row r="1067" spans="1:1" x14ac:dyDescent="0.2">
      <c r="A1067" s="618"/>
    </row>
    <row r="1068" spans="1:1" x14ac:dyDescent="0.2">
      <c r="A1068" s="618"/>
    </row>
    <row r="1069" spans="1:1" x14ac:dyDescent="0.2">
      <c r="A1069" s="618"/>
    </row>
    <row r="1070" spans="1:1" x14ac:dyDescent="0.2">
      <c r="A1070" s="618"/>
    </row>
    <row r="1071" spans="1:1" x14ac:dyDescent="0.2">
      <c r="A1071" s="618"/>
    </row>
    <row r="1072" spans="1:1" x14ac:dyDescent="0.2">
      <c r="A1072" s="56"/>
    </row>
    <row r="1073" spans="1:1" x14ac:dyDescent="0.2">
      <c r="A1073" s="56"/>
    </row>
    <row r="1074" spans="1:1" x14ac:dyDescent="0.2">
      <c r="A1074" s="56"/>
    </row>
    <row r="1075" spans="1:1" x14ac:dyDescent="0.2">
      <c r="A1075" s="56"/>
    </row>
    <row r="1076" spans="1:1" x14ac:dyDescent="0.2">
      <c r="A1076" s="56"/>
    </row>
    <row r="1077" spans="1:1" x14ac:dyDescent="0.2">
      <c r="A1077" s="6"/>
    </row>
    <row r="1078" spans="1:1" x14ac:dyDescent="0.2">
      <c r="A1078" s="6"/>
    </row>
    <row r="1079" spans="1:1" x14ac:dyDescent="0.2">
      <c r="A1079" s="6"/>
    </row>
    <row r="1080" spans="1:1" x14ac:dyDescent="0.2">
      <c r="A1080" s="6"/>
    </row>
    <row r="1081" spans="1:1" x14ac:dyDescent="0.2">
      <c r="A1081" s="56"/>
    </row>
    <row r="1082" spans="1:1" x14ac:dyDescent="0.2">
      <c r="A1082" s="56"/>
    </row>
    <row r="1083" spans="1:1" x14ac:dyDescent="0.2">
      <c r="A1083" s="56"/>
    </row>
    <row r="1084" spans="1:1" x14ac:dyDescent="0.2">
      <c r="A1084" s="618"/>
    </row>
    <row r="1085" spans="1:1" x14ac:dyDescent="0.2">
      <c r="A1085" s="618"/>
    </row>
    <row r="1086" spans="1:1" x14ac:dyDescent="0.2">
      <c r="A1086" s="618"/>
    </row>
    <row r="1087" spans="1:1" ht="15" customHeight="1" x14ac:dyDescent="0.2">
      <c r="A1087" s="338"/>
    </row>
    <row r="1088" spans="1:1" x14ac:dyDescent="0.2">
      <c r="A1088" s="618"/>
    </row>
    <row r="1089" spans="1:1" x14ac:dyDescent="0.2">
      <c r="A1089" s="618"/>
    </row>
    <row r="1090" spans="1:1" x14ac:dyDescent="0.2">
      <c r="A1090" s="618"/>
    </row>
    <row r="1091" spans="1:1" x14ac:dyDescent="0.2">
      <c r="A1091" s="618"/>
    </row>
    <row r="1092" spans="1:1" x14ac:dyDescent="0.2">
      <c r="A1092" s="618"/>
    </row>
    <row r="1093" spans="1:1" x14ac:dyDescent="0.2">
      <c r="A1093" s="618"/>
    </row>
    <row r="1094" spans="1:1" x14ac:dyDescent="0.2">
      <c r="A1094" s="618"/>
    </row>
    <row r="1095" spans="1:1" x14ac:dyDescent="0.2">
      <c r="A1095" s="56"/>
    </row>
    <row r="1096" spans="1:1" x14ac:dyDescent="0.2">
      <c r="A1096" s="56"/>
    </row>
    <row r="1097" spans="1:1" x14ac:dyDescent="0.2">
      <c r="A1097" s="618"/>
    </row>
    <row r="1098" spans="1:1" x14ac:dyDescent="0.2">
      <c r="A1098" s="618"/>
    </row>
    <row r="1099" spans="1:1" x14ac:dyDescent="0.2">
      <c r="A1099" s="618"/>
    </row>
    <row r="1100" spans="1:1" x14ac:dyDescent="0.2">
      <c r="A1100" s="618"/>
    </row>
    <row r="1101" spans="1:1" x14ac:dyDescent="0.2">
      <c r="A1101" s="618"/>
    </row>
    <row r="1102" spans="1:1" x14ac:dyDescent="0.2">
      <c r="A1102" s="618"/>
    </row>
    <row r="1103" spans="1:1" x14ac:dyDescent="0.2">
      <c r="A1103" s="618"/>
    </row>
    <row r="1104" spans="1:1" x14ac:dyDescent="0.2">
      <c r="A1104" s="618"/>
    </row>
    <row r="1105" spans="1:1" x14ac:dyDescent="0.2">
      <c r="A1105" s="56"/>
    </row>
    <row r="1106" spans="1:1" x14ac:dyDescent="0.2">
      <c r="A1106" s="56"/>
    </row>
    <row r="1107" spans="1:1" x14ac:dyDescent="0.2">
      <c r="A1107" s="56"/>
    </row>
    <row r="1108" spans="1:1" x14ac:dyDescent="0.2">
      <c r="A1108" s="56"/>
    </row>
    <row r="1109" spans="1:1" x14ac:dyDescent="0.2">
      <c r="A1109" s="56"/>
    </row>
    <row r="1110" spans="1:1" x14ac:dyDescent="0.2">
      <c r="A1110" s="6"/>
    </row>
    <row r="1111" spans="1:1" x14ac:dyDescent="0.2">
      <c r="A1111" s="6"/>
    </row>
    <row r="1112" spans="1:1" x14ac:dyDescent="0.2">
      <c r="A1112" s="6"/>
    </row>
    <row r="1113" spans="1:1" x14ac:dyDescent="0.2">
      <c r="A1113" s="6"/>
    </row>
    <row r="1114" spans="1:1" x14ac:dyDescent="0.2">
      <c r="A1114" s="56"/>
    </row>
    <row r="1115" spans="1:1" x14ac:dyDescent="0.2">
      <c r="A1115" s="56"/>
    </row>
    <row r="1116" spans="1:1" x14ac:dyDescent="0.2">
      <c r="A1116" s="56"/>
    </row>
    <row r="1117" spans="1:1" x14ac:dyDescent="0.2">
      <c r="A1117" s="618"/>
    </row>
    <row r="1118" spans="1:1" x14ac:dyDescent="0.2">
      <c r="A1118" s="618"/>
    </row>
    <row r="1119" spans="1:1" x14ac:dyDescent="0.2">
      <c r="A1119" s="618"/>
    </row>
    <row r="1120" spans="1:1" ht="15" customHeight="1" x14ac:dyDescent="0.2">
      <c r="A1120" s="338"/>
    </row>
    <row r="1121" spans="1:1" x14ac:dyDescent="0.2">
      <c r="A1121" s="618"/>
    </row>
    <row r="1122" spans="1:1" x14ac:dyDescent="0.2">
      <c r="A1122" s="618"/>
    </row>
    <row r="1123" spans="1:1" x14ac:dyDescent="0.2">
      <c r="A1123" s="618"/>
    </row>
    <row r="1124" spans="1:1" x14ac:dyDescent="0.2">
      <c r="A1124" s="618"/>
    </row>
    <row r="1125" spans="1:1" x14ac:dyDescent="0.2">
      <c r="A1125" s="618"/>
    </row>
    <row r="1126" spans="1:1" x14ac:dyDescent="0.2">
      <c r="A1126" s="618"/>
    </row>
    <row r="1127" spans="1:1" x14ac:dyDescent="0.2">
      <c r="A1127" s="618"/>
    </row>
    <row r="1128" spans="1:1" x14ac:dyDescent="0.2">
      <c r="A1128" s="56"/>
    </row>
    <row r="1129" spans="1:1" x14ac:dyDescent="0.2">
      <c r="A1129" s="56"/>
    </row>
    <row r="1130" spans="1:1" x14ac:dyDescent="0.2">
      <c r="A1130" s="618"/>
    </row>
    <row r="1131" spans="1:1" x14ac:dyDescent="0.2">
      <c r="A1131" s="618"/>
    </row>
    <row r="1132" spans="1:1" x14ac:dyDescent="0.2">
      <c r="A1132" s="618"/>
    </row>
    <row r="1133" spans="1:1" x14ac:dyDescent="0.2">
      <c r="A1133" s="618"/>
    </row>
    <row r="1134" spans="1:1" x14ac:dyDescent="0.2">
      <c r="A1134" s="618"/>
    </row>
    <row r="1135" spans="1:1" x14ac:dyDescent="0.2">
      <c r="A1135" s="618"/>
    </row>
    <row r="1136" spans="1:1" x14ac:dyDescent="0.2">
      <c r="A1136" s="618"/>
    </row>
    <row r="1137" spans="1:1" x14ac:dyDescent="0.2">
      <c r="A1137" s="618"/>
    </row>
    <row r="1138" spans="1:1" x14ac:dyDescent="0.2">
      <c r="A1138" s="56"/>
    </row>
    <row r="1139" spans="1:1" x14ac:dyDescent="0.2">
      <c r="A1139" s="56"/>
    </row>
    <row r="1140" spans="1:1" x14ac:dyDescent="0.2">
      <c r="A1140" s="56"/>
    </row>
    <row r="1141" spans="1:1" x14ac:dyDescent="0.2">
      <c r="A1141" s="56"/>
    </row>
    <row r="1142" spans="1:1" x14ac:dyDescent="0.2">
      <c r="A1142" s="56"/>
    </row>
    <row r="1143" spans="1:1" x14ac:dyDescent="0.2">
      <c r="A1143" s="6"/>
    </row>
    <row r="1144" spans="1:1" x14ac:dyDescent="0.2">
      <c r="A1144" s="6"/>
    </row>
    <row r="1145" spans="1:1" x14ac:dyDescent="0.2">
      <c r="A1145" s="6"/>
    </row>
    <row r="1146" spans="1:1" x14ac:dyDescent="0.2">
      <c r="A1146" s="6"/>
    </row>
    <row r="1147" spans="1:1" x14ac:dyDescent="0.2">
      <c r="A1147" s="56"/>
    </row>
    <row r="1148" spans="1:1" x14ac:dyDescent="0.2">
      <c r="A1148" s="56"/>
    </row>
    <row r="1149" spans="1:1" x14ac:dyDescent="0.2">
      <c r="A1149" s="56"/>
    </row>
    <row r="1150" spans="1:1" x14ac:dyDescent="0.2">
      <c r="A1150" s="618"/>
    </row>
    <row r="1151" spans="1:1" x14ac:dyDescent="0.2">
      <c r="A1151" s="618"/>
    </row>
    <row r="1152" spans="1:1" x14ac:dyDescent="0.2">
      <c r="A1152" s="618"/>
    </row>
    <row r="1153" spans="1:1" ht="15" customHeight="1" x14ac:dyDescent="0.2">
      <c r="A1153" s="338"/>
    </row>
    <row r="1154" spans="1:1" x14ac:dyDescent="0.2">
      <c r="A1154" s="618"/>
    </row>
    <row r="1155" spans="1:1" x14ac:dyDescent="0.2">
      <c r="A1155" s="618"/>
    </row>
    <row r="1156" spans="1:1" x14ac:dyDescent="0.2">
      <c r="A1156" s="618"/>
    </row>
    <row r="1157" spans="1:1" x14ac:dyDescent="0.2">
      <c r="A1157" s="618"/>
    </row>
    <row r="1158" spans="1:1" x14ac:dyDescent="0.2">
      <c r="A1158" s="618"/>
    </row>
    <row r="1159" spans="1:1" x14ac:dyDescent="0.2">
      <c r="A1159" s="618"/>
    </row>
    <row r="1160" spans="1:1" x14ac:dyDescent="0.2">
      <c r="A1160" s="618"/>
    </row>
    <row r="1161" spans="1:1" x14ac:dyDescent="0.2">
      <c r="A1161" s="56"/>
    </row>
    <row r="1162" spans="1:1" x14ac:dyDescent="0.2">
      <c r="A1162" s="56"/>
    </row>
    <row r="1163" spans="1:1" x14ac:dyDescent="0.2">
      <c r="A1163" s="618"/>
    </row>
    <row r="1164" spans="1:1" x14ac:dyDescent="0.2">
      <c r="A1164" s="618"/>
    </row>
    <row r="1165" spans="1:1" x14ac:dyDescent="0.2">
      <c r="A1165" s="618"/>
    </row>
    <row r="1166" spans="1:1" x14ac:dyDescent="0.2">
      <c r="A1166" s="618"/>
    </row>
    <row r="1167" spans="1:1" x14ac:dyDescent="0.2">
      <c r="A1167" s="618"/>
    </row>
    <row r="1168" spans="1:1" x14ac:dyDescent="0.2">
      <c r="A1168" s="618"/>
    </row>
    <row r="1169" spans="1:1" x14ac:dyDescent="0.2">
      <c r="A1169" s="618"/>
    </row>
    <row r="1170" spans="1:1" x14ac:dyDescent="0.2">
      <c r="A1170" s="618"/>
    </row>
    <row r="1171" spans="1:1" x14ac:dyDescent="0.2">
      <c r="A1171" s="56"/>
    </row>
    <row r="1172" spans="1:1" x14ac:dyDescent="0.2">
      <c r="A1172" s="56"/>
    </row>
    <row r="1173" spans="1:1" x14ac:dyDescent="0.2">
      <c r="A1173" s="56"/>
    </row>
    <row r="1174" spans="1:1" x14ac:dyDescent="0.2">
      <c r="A1174" s="56"/>
    </row>
    <row r="1175" spans="1:1" x14ac:dyDescent="0.2">
      <c r="A1175" s="56"/>
    </row>
    <row r="1176" spans="1:1" x14ac:dyDescent="0.2">
      <c r="A1176" s="6"/>
    </row>
    <row r="1177" spans="1:1" x14ac:dyDescent="0.2">
      <c r="A1177" s="6"/>
    </row>
    <row r="1178" spans="1:1" x14ac:dyDescent="0.2">
      <c r="A1178" s="6"/>
    </row>
    <row r="1179" spans="1:1" x14ac:dyDescent="0.2">
      <c r="A1179" s="6"/>
    </row>
    <row r="1180" spans="1:1" x14ac:dyDescent="0.2">
      <c r="A1180" s="56"/>
    </row>
    <row r="1181" spans="1:1" x14ac:dyDescent="0.2">
      <c r="A1181" s="56"/>
    </row>
    <row r="1182" spans="1:1" x14ac:dyDescent="0.2">
      <c r="A1182" s="56"/>
    </row>
    <row r="1183" spans="1:1" x14ac:dyDescent="0.2">
      <c r="A1183" s="618"/>
    </row>
    <row r="1184" spans="1:1" x14ac:dyDescent="0.2">
      <c r="A1184" s="618"/>
    </row>
    <row r="1185" spans="1:1" x14ac:dyDescent="0.2">
      <c r="A1185" s="618"/>
    </row>
    <row r="1186" spans="1:1" ht="15" customHeight="1" x14ac:dyDescent="0.2">
      <c r="A1186" s="338"/>
    </row>
    <row r="1187" spans="1:1" x14ac:dyDescent="0.2">
      <c r="A1187" s="618"/>
    </row>
    <row r="1188" spans="1:1" x14ac:dyDescent="0.2">
      <c r="A1188" s="618"/>
    </row>
    <row r="1189" spans="1:1" x14ac:dyDescent="0.2">
      <c r="A1189" s="618"/>
    </row>
    <row r="1190" spans="1:1" x14ac:dyDescent="0.2">
      <c r="A1190" s="618"/>
    </row>
    <row r="1191" spans="1:1" x14ac:dyDescent="0.2">
      <c r="A1191" s="618"/>
    </row>
    <row r="1192" spans="1:1" x14ac:dyDescent="0.2">
      <c r="A1192" s="618"/>
    </row>
    <row r="1193" spans="1:1" x14ac:dyDescent="0.2">
      <c r="A1193" s="618"/>
    </row>
    <row r="1194" spans="1:1" x14ac:dyDescent="0.2">
      <c r="A1194" s="56"/>
    </row>
    <row r="1195" spans="1:1" x14ac:dyDescent="0.2">
      <c r="A1195" s="56"/>
    </row>
    <row r="1196" spans="1:1" x14ac:dyDescent="0.2">
      <c r="A1196" s="618"/>
    </row>
    <row r="1197" spans="1:1" x14ac:dyDescent="0.2">
      <c r="A1197" s="618"/>
    </row>
    <row r="1198" spans="1:1" x14ac:dyDescent="0.2">
      <c r="A1198" s="618"/>
    </row>
    <row r="1199" spans="1:1" x14ac:dyDescent="0.2">
      <c r="A1199" s="618"/>
    </row>
    <row r="1200" spans="1:1" x14ac:dyDescent="0.2">
      <c r="A1200" s="618"/>
    </row>
    <row r="1201" spans="1:1" x14ac:dyDescent="0.2">
      <c r="A1201" s="618"/>
    </row>
    <row r="1202" spans="1:1" x14ac:dyDescent="0.2">
      <c r="A1202" s="618"/>
    </row>
    <row r="1203" spans="1:1" x14ac:dyDescent="0.2">
      <c r="A1203" s="618"/>
    </row>
    <row r="1204" spans="1:1" x14ac:dyDescent="0.2">
      <c r="A1204" s="56"/>
    </row>
    <row r="1205" spans="1:1" x14ac:dyDescent="0.2">
      <c r="A1205" s="56"/>
    </row>
    <row r="1206" spans="1:1" x14ac:dyDescent="0.2">
      <c r="A1206" s="56"/>
    </row>
    <row r="1207" spans="1:1" x14ac:dyDescent="0.2">
      <c r="A1207" s="56"/>
    </row>
    <row r="1208" spans="1:1" x14ac:dyDescent="0.2">
      <c r="A1208" s="56"/>
    </row>
    <row r="1209" spans="1:1" x14ac:dyDescent="0.2">
      <c r="A1209" s="6"/>
    </row>
    <row r="1210" spans="1:1" x14ac:dyDescent="0.2">
      <c r="A1210" s="6"/>
    </row>
    <row r="1211" spans="1:1" x14ac:dyDescent="0.2">
      <c r="A1211" s="6"/>
    </row>
    <row r="1212" spans="1:1" x14ac:dyDescent="0.2">
      <c r="A1212" s="6"/>
    </row>
    <row r="1213" spans="1:1" x14ac:dyDescent="0.2">
      <c r="A1213" s="56"/>
    </row>
    <row r="1214" spans="1:1" x14ac:dyDescent="0.2">
      <c r="A1214" s="111"/>
    </row>
    <row r="1215" spans="1:1" x14ac:dyDescent="0.2">
      <c r="A1215" s="56"/>
    </row>
    <row r="1216" spans="1:1" x14ac:dyDescent="0.2">
      <c r="A1216" s="618"/>
    </row>
    <row r="1217" spans="1:14" x14ac:dyDescent="0.2">
      <c r="A1217" s="618"/>
      <c r="L1217" s="991"/>
      <c r="N1217" s="991"/>
    </row>
    <row r="1218" spans="1:14" x14ac:dyDescent="0.2">
      <c r="A1218" s="618"/>
      <c r="L1218" s="991"/>
      <c r="N1218" s="991"/>
    </row>
    <row r="1219" spans="1:14" x14ac:dyDescent="0.2">
      <c r="A1219" s="618"/>
      <c r="L1219" s="991"/>
      <c r="N1219" s="991"/>
    </row>
    <row r="1220" spans="1:14" x14ac:dyDescent="0.2">
      <c r="A1220" s="618"/>
      <c r="L1220" s="991"/>
      <c r="N1220" s="991"/>
    </row>
    <row r="1221" spans="1:14" x14ac:dyDescent="0.2">
      <c r="A1221" s="618"/>
      <c r="L1221" s="991"/>
      <c r="N1221" s="991"/>
    </row>
    <row r="1222" spans="1:14" x14ac:dyDescent="0.2">
      <c r="A1222" s="618"/>
      <c r="L1222" s="991"/>
      <c r="N1222" s="991"/>
    </row>
    <row r="1223" spans="1:14" x14ac:dyDescent="0.2">
      <c r="A1223" s="618"/>
      <c r="L1223" s="991"/>
      <c r="N1223" s="991"/>
    </row>
    <row r="1224" spans="1:14" x14ac:dyDescent="0.2">
      <c r="A1224" s="618"/>
      <c r="L1224" s="991"/>
      <c r="N1224" s="991"/>
    </row>
    <row r="1225" spans="1:14" x14ac:dyDescent="0.2">
      <c r="A1225" s="56"/>
      <c r="L1225" s="991"/>
      <c r="N1225" s="991"/>
    </row>
    <row r="1226" spans="1:14" x14ac:dyDescent="0.2">
      <c r="A1226" s="56"/>
    </row>
    <row r="1227" spans="1:14" x14ac:dyDescent="0.2">
      <c r="A1227" s="618"/>
    </row>
    <row r="1228" spans="1:14" x14ac:dyDescent="0.2">
      <c r="A1228" s="618"/>
    </row>
    <row r="1229" spans="1:14" x14ac:dyDescent="0.2">
      <c r="A1229" s="618"/>
    </row>
    <row r="1230" spans="1:14" x14ac:dyDescent="0.2">
      <c r="A1230" s="56"/>
    </row>
    <row r="1231" spans="1:14" x14ac:dyDescent="0.2">
      <c r="A1231" s="618"/>
    </row>
    <row r="1232" spans="1:14" x14ac:dyDescent="0.2">
      <c r="A1232" s="618"/>
      <c r="L1232" s="991"/>
      <c r="N1232" s="991"/>
    </row>
    <row r="1233" spans="1:15" x14ac:dyDescent="0.2">
      <c r="A1233" s="618"/>
      <c r="L1233" s="991"/>
      <c r="N1233" s="991"/>
    </row>
    <row r="1234" spans="1:15" x14ac:dyDescent="0.2">
      <c r="A1234" s="618"/>
      <c r="L1234" s="991"/>
      <c r="N1234" s="991"/>
    </row>
    <row r="1235" spans="1:15" x14ac:dyDescent="0.2">
      <c r="A1235" s="618"/>
      <c r="L1235" s="991"/>
      <c r="N1235" s="991"/>
    </row>
    <row r="1236" spans="1:15" x14ac:dyDescent="0.2">
      <c r="A1236" s="618"/>
      <c r="L1236" s="991"/>
      <c r="N1236" s="991"/>
    </row>
    <row r="1237" spans="1:15" x14ac:dyDescent="0.2">
      <c r="A1237" s="618"/>
      <c r="L1237" s="991"/>
      <c r="N1237" s="991"/>
    </row>
    <row r="1238" spans="1:15" x14ac:dyDescent="0.2">
      <c r="A1238" s="618"/>
      <c r="L1238" s="991"/>
      <c r="N1238" s="991"/>
    </row>
    <row r="1239" spans="1:15" x14ac:dyDescent="0.2">
      <c r="A1239" s="928"/>
      <c r="B1239" s="995"/>
      <c r="C1239" s="995"/>
      <c r="D1239" s="995"/>
      <c r="E1239" s="995"/>
      <c r="F1239" s="995"/>
      <c r="G1239" s="995"/>
      <c r="H1239" s="995"/>
      <c r="I1239" s="995"/>
      <c r="J1239" s="995"/>
      <c r="K1239" s="995"/>
      <c r="L1239" s="996"/>
      <c r="M1239" s="995"/>
      <c r="N1239" s="996"/>
      <c r="O1239" s="995"/>
    </row>
    <row r="1240" spans="1:15" x14ac:dyDescent="0.2">
      <c r="A1240" s="56"/>
      <c r="L1240" s="991"/>
      <c r="N1240" s="991"/>
    </row>
    <row r="1241" spans="1:15" x14ac:dyDescent="0.2">
      <c r="A1241" s="56"/>
    </row>
    <row r="1242" spans="1:15" x14ac:dyDescent="0.2">
      <c r="A1242" s="618"/>
      <c r="L1242" s="991"/>
      <c r="N1242" s="991"/>
    </row>
    <row r="1243" spans="1:15" x14ac:dyDescent="0.2">
      <c r="A1243" s="618"/>
      <c r="L1243" s="991"/>
      <c r="N1243" s="991"/>
    </row>
    <row r="1244" spans="1:15" x14ac:dyDescent="0.2">
      <c r="A1244" s="618"/>
      <c r="L1244" s="991"/>
      <c r="N1244" s="991"/>
    </row>
    <row r="1245" spans="1:15" x14ac:dyDescent="0.2">
      <c r="A1245" s="111"/>
    </row>
    <row r="1246" spans="1:15" x14ac:dyDescent="0.2">
      <c r="A1246" s="618"/>
      <c r="L1246" s="991"/>
      <c r="N1246" s="991"/>
    </row>
    <row r="1247" spans="1:15" x14ac:dyDescent="0.2">
      <c r="A1247" s="618"/>
      <c r="L1247" s="991"/>
      <c r="N1247" s="991"/>
    </row>
    <row r="1248" spans="1:15" x14ac:dyDescent="0.2">
      <c r="A1248" s="618"/>
      <c r="L1248" s="991"/>
      <c r="N1248" s="991"/>
    </row>
    <row r="1249" spans="1:14" x14ac:dyDescent="0.2">
      <c r="A1249" s="618"/>
      <c r="L1249" s="991"/>
      <c r="N1249" s="991"/>
    </row>
    <row r="1250" spans="1:14" x14ac:dyDescent="0.2">
      <c r="A1250" s="618"/>
      <c r="L1250" s="991"/>
      <c r="N1250" s="991"/>
    </row>
    <row r="1251" spans="1:14" x14ac:dyDescent="0.2">
      <c r="A1251" s="56"/>
      <c r="L1251" s="991"/>
      <c r="N1251" s="991"/>
    </row>
    <row r="1252" spans="1:14" x14ac:dyDescent="0.2">
      <c r="A1252" s="618"/>
    </row>
    <row r="1253" spans="1:14" x14ac:dyDescent="0.2">
      <c r="A1253" s="111"/>
    </row>
    <row r="1254" spans="1:14" x14ac:dyDescent="0.2">
      <c r="A1254" s="6"/>
      <c r="L1254" s="991"/>
      <c r="N1254" s="991"/>
    </row>
    <row r="1255" spans="1:14" x14ac:dyDescent="0.2">
      <c r="A1255" s="6"/>
      <c r="L1255" s="991"/>
      <c r="N1255" s="991"/>
    </row>
    <row r="1256" spans="1:14" x14ac:dyDescent="0.2">
      <c r="A1256" s="112"/>
      <c r="L1256" s="991"/>
      <c r="N1256" s="991"/>
    </row>
    <row r="1257" spans="1:14" x14ac:dyDescent="0.2">
      <c r="A1257" s="618"/>
      <c r="L1257" s="991"/>
      <c r="N1257" s="991"/>
    </row>
    <row r="1258" spans="1:14" x14ac:dyDescent="0.2">
      <c r="A1258" s="963"/>
    </row>
    <row r="1259" spans="1:14" x14ac:dyDescent="0.2">
      <c r="A1259" s="859"/>
    </row>
    <row r="1260" spans="1:14" x14ac:dyDescent="0.2">
      <c r="A1260" s="112"/>
    </row>
    <row r="1261" spans="1:14" x14ac:dyDescent="0.2">
      <c r="A1261" s="112"/>
    </row>
    <row r="1262" spans="1:14" x14ac:dyDescent="0.2">
      <c r="A1262" s="112"/>
    </row>
    <row r="1263" spans="1:14" x14ac:dyDescent="0.2">
      <c r="A1263" s="112"/>
    </row>
    <row r="1264" spans="1:14" x14ac:dyDescent="0.2">
      <c r="A1264" s="112"/>
    </row>
    <row r="1265" spans="1:1" x14ac:dyDescent="0.2">
      <c r="A1265" s="112"/>
    </row>
    <row r="1266" spans="1:1" x14ac:dyDescent="0.2">
      <c r="A1266" s="112"/>
    </row>
    <row r="1267" spans="1:1" x14ac:dyDescent="0.2">
      <c r="A1267" s="112"/>
    </row>
    <row r="1268" spans="1:1" x14ac:dyDescent="0.2">
      <c r="A1268" s="112"/>
    </row>
    <row r="1269" spans="1:1" x14ac:dyDescent="0.2">
      <c r="A1269" s="112"/>
    </row>
    <row r="1270" spans="1:1" x14ac:dyDescent="0.2">
      <c r="A1270" s="112"/>
    </row>
    <row r="1271" spans="1:1" x14ac:dyDescent="0.2">
      <c r="A1271" s="112"/>
    </row>
    <row r="1272" spans="1:1" x14ac:dyDescent="0.2">
      <c r="A1272" s="112"/>
    </row>
    <row r="1273" spans="1:1" x14ac:dyDescent="0.2">
      <c r="A1273" s="112"/>
    </row>
    <row r="1274" spans="1:1" x14ac:dyDescent="0.2">
      <c r="A1274" s="938"/>
    </row>
    <row r="1275" spans="1:1" x14ac:dyDescent="0.2">
      <c r="A1275" s="953"/>
    </row>
    <row r="1276" spans="1:1" x14ac:dyDescent="0.2">
      <c r="A1276" s="112"/>
    </row>
    <row r="1277" spans="1:1" x14ac:dyDescent="0.2">
      <c r="A1277" s="112"/>
    </row>
    <row r="1278" spans="1:1" x14ac:dyDescent="0.2">
      <c r="A1278" s="112"/>
    </row>
    <row r="1279" spans="1:1" x14ac:dyDescent="0.2">
      <c r="A1279" s="112"/>
    </row>
    <row r="1280" spans="1:1" x14ac:dyDescent="0.2">
      <c r="A1280" s="112"/>
    </row>
    <row r="1281" spans="1:1" x14ac:dyDescent="0.2">
      <c r="A1281" s="112"/>
    </row>
    <row r="1282" spans="1:1" x14ac:dyDescent="0.2">
      <c r="A1282" s="112"/>
    </row>
    <row r="1283" spans="1:1" x14ac:dyDescent="0.2">
      <c r="A1283" s="112"/>
    </row>
    <row r="1284" spans="1:1" x14ac:dyDescent="0.2">
      <c r="A1284" s="112"/>
    </row>
    <row r="1285" spans="1:1" x14ac:dyDescent="0.2">
      <c r="A1285" s="112"/>
    </row>
    <row r="1286" spans="1:1" x14ac:dyDescent="0.2">
      <c r="A1286" s="112"/>
    </row>
    <row r="1287" spans="1:1" x14ac:dyDescent="0.2">
      <c r="A1287" s="112"/>
    </row>
    <row r="1288" spans="1:1" x14ac:dyDescent="0.2">
      <c r="A1288" s="112"/>
    </row>
    <row r="1289" spans="1:1" x14ac:dyDescent="0.2">
      <c r="A1289" s="112"/>
    </row>
    <row r="1290" spans="1:1" x14ac:dyDescent="0.2">
      <c r="A1290" s="938"/>
    </row>
    <row r="1291" spans="1:1" x14ac:dyDescent="0.2">
      <c r="A1291" s="938"/>
    </row>
    <row r="1292" spans="1:1" x14ac:dyDescent="0.2">
      <c r="A1292" s="56"/>
    </row>
    <row r="1293" spans="1:1" x14ac:dyDescent="0.2">
      <c r="A1293" s="618"/>
    </row>
    <row r="1294" spans="1:1" x14ac:dyDescent="0.2">
      <c r="A1294" s="618"/>
    </row>
    <row r="1295" spans="1:1" x14ac:dyDescent="0.2">
      <c r="A1295" s="618"/>
    </row>
    <row r="1296" spans="1:1" x14ac:dyDescent="0.2">
      <c r="A1296" s="56"/>
    </row>
    <row r="1297" spans="1:1" x14ac:dyDescent="0.2">
      <c r="A1297" s="56"/>
    </row>
    <row r="1298" spans="1:1" x14ac:dyDescent="0.2">
      <c r="A1298" s="618"/>
    </row>
    <row r="1299" spans="1:1" x14ac:dyDescent="0.2">
      <c r="A1299" s="796"/>
    </row>
    <row r="1300" spans="1:1" x14ac:dyDescent="0.2">
      <c r="A1300" s="618"/>
    </row>
    <row r="1301" spans="1:1" x14ac:dyDescent="0.2">
      <c r="A1301" s="618"/>
    </row>
    <row r="1302" spans="1:1" x14ac:dyDescent="0.2">
      <c r="A1302" s="618"/>
    </row>
    <row r="1303" spans="1:1" x14ac:dyDescent="0.2">
      <c r="A1303" s="618"/>
    </row>
    <row r="1304" spans="1:1" x14ac:dyDescent="0.2">
      <c r="A1304" s="618"/>
    </row>
    <row r="1305" spans="1:1" x14ac:dyDescent="0.2">
      <c r="A1305" s="963"/>
    </row>
    <row r="1306" spans="1:1" x14ac:dyDescent="0.2">
      <c r="A1306" s="796"/>
    </row>
    <row r="1307" spans="1:1" x14ac:dyDescent="0.2">
      <c r="A1307" s="577"/>
    </row>
    <row r="1308" spans="1:1" x14ac:dyDescent="0.2">
      <c r="A1308" s="577"/>
    </row>
    <row r="1309" spans="1:1" x14ac:dyDescent="0.2">
      <c r="A1309" s="111"/>
    </row>
    <row r="1310" spans="1:1" x14ac:dyDescent="0.2">
      <c r="A1310" s="56"/>
    </row>
    <row r="1311" spans="1:1" x14ac:dyDescent="0.2">
      <c r="A1311" s="975"/>
    </row>
    <row r="1312" spans="1:1" x14ac:dyDescent="0.2">
      <c r="A1312" s="56"/>
    </row>
    <row r="1313" spans="1:2" x14ac:dyDescent="0.2">
      <c r="A1313" s="678"/>
      <c r="B1313" s="678"/>
    </row>
    <row r="1314" spans="1:2" x14ac:dyDescent="0.2">
      <c r="A1314" s="678"/>
    </row>
    <row r="1315" spans="1:2" x14ac:dyDescent="0.2">
      <c r="A1315" s="678"/>
    </row>
    <row r="1316" spans="1:2" x14ac:dyDescent="0.2">
      <c r="A1316" s="678"/>
    </row>
    <row r="1317" spans="1:2" x14ac:dyDescent="0.2">
      <c r="A1317" s="678"/>
      <c r="B1317" s="678"/>
    </row>
    <row r="1318" spans="1:2" x14ac:dyDescent="0.2">
      <c r="A1318" s="678"/>
      <c r="B1318" s="678"/>
    </row>
    <row r="1319" spans="1:2" x14ac:dyDescent="0.2">
      <c r="A1319" s="678"/>
      <c r="B1319" s="678"/>
    </row>
    <row r="1320" spans="1:2" x14ac:dyDescent="0.2">
      <c r="A1320" s="678"/>
      <c r="B1320" s="678"/>
    </row>
    <row r="1321" spans="1:2" x14ac:dyDescent="0.2">
      <c r="A1321" s="678"/>
    </row>
    <row r="1322" spans="1:2" x14ac:dyDescent="0.2">
      <c r="A1322" s="678"/>
    </row>
    <row r="1323" spans="1:2" x14ac:dyDescent="0.2">
      <c r="A1323" s="678"/>
    </row>
    <row r="1324" spans="1:2" x14ac:dyDescent="0.2">
      <c r="A1324" s="679"/>
      <c r="B1324" s="679"/>
    </row>
    <row r="1325" spans="1:2" x14ac:dyDescent="0.2">
      <c r="A1325" s="56"/>
    </row>
    <row r="1326" spans="1:2" x14ac:dyDescent="0.2">
      <c r="A1326" s="975"/>
    </row>
    <row r="1327" spans="1:2" x14ac:dyDescent="0.2">
      <c r="A1327" s="56"/>
    </row>
    <row r="1328" spans="1:2" x14ac:dyDescent="0.2">
      <c r="A1328" s="678"/>
      <c r="B1328" s="678"/>
    </row>
    <row r="1329" spans="1:2" x14ac:dyDescent="0.2">
      <c r="A1329" s="678"/>
    </row>
    <row r="1330" spans="1:2" x14ac:dyDescent="0.2">
      <c r="A1330" s="678"/>
    </row>
    <row r="1331" spans="1:2" x14ac:dyDescent="0.2">
      <c r="A1331" s="678"/>
    </row>
    <row r="1332" spans="1:2" x14ac:dyDescent="0.2">
      <c r="A1332" s="678"/>
      <c r="B1332" s="678"/>
    </row>
    <row r="1333" spans="1:2" x14ac:dyDescent="0.2">
      <c r="A1333" s="678"/>
      <c r="B1333" s="678"/>
    </row>
    <row r="1334" spans="1:2" x14ac:dyDescent="0.2">
      <c r="A1334" s="678"/>
      <c r="B1334" s="678"/>
    </row>
    <row r="1335" spans="1:2" x14ac:dyDescent="0.2">
      <c r="A1335" s="678"/>
      <c r="B1335" s="678"/>
    </row>
    <row r="1336" spans="1:2" x14ac:dyDescent="0.2">
      <c r="A1336" s="678"/>
    </row>
    <row r="1337" spans="1:2" x14ac:dyDescent="0.2">
      <c r="A1337" s="678"/>
    </row>
    <row r="1338" spans="1:2" x14ac:dyDescent="0.2">
      <c r="A1338" s="678"/>
    </row>
    <row r="1339" spans="1:2" x14ac:dyDescent="0.2">
      <c r="A1339" s="679"/>
      <c r="B1339" s="679"/>
    </row>
    <row r="1340" spans="1:2" x14ac:dyDescent="0.2">
      <c r="A1340" s="111"/>
    </row>
    <row r="1341" spans="1:2" x14ac:dyDescent="0.2">
      <c r="A1341" s="618"/>
    </row>
    <row r="1342" spans="1:2" x14ac:dyDescent="0.2">
      <c r="A1342" s="618"/>
    </row>
    <row r="1343" spans="1:2" x14ac:dyDescent="0.2">
      <c r="A1343" s="618"/>
    </row>
    <row r="1344" spans="1:2" x14ac:dyDescent="0.2">
      <c r="A1344" s="618"/>
    </row>
    <row r="1345" spans="1:1" x14ac:dyDescent="0.2">
      <c r="A1345" s="618"/>
    </row>
    <row r="1346" spans="1:1" x14ac:dyDescent="0.2">
      <c r="A1346" s="618"/>
    </row>
    <row r="1347" spans="1:1" x14ac:dyDescent="0.2">
      <c r="A1347" s="618"/>
    </row>
    <row r="1348" spans="1:1" x14ac:dyDescent="0.2">
      <c r="A1348" s="618"/>
    </row>
    <row r="1349" spans="1:1" x14ac:dyDescent="0.2">
      <c r="A1349" s="56"/>
    </row>
    <row r="1350" spans="1:1" x14ac:dyDescent="0.2">
      <c r="A1350" s="618"/>
    </row>
    <row r="1351" spans="1:1" x14ac:dyDescent="0.2">
      <c r="A1351" s="618"/>
    </row>
    <row r="1352" spans="1:1" x14ac:dyDescent="0.2">
      <c r="A1352" s="56"/>
    </row>
    <row r="1353" spans="1:1" x14ac:dyDescent="0.2">
      <c r="A1353" s="963"/>
    </row>
    <row r="1354" spans="1:1" x14ac:dyDescent="0.2">
      <c r="A1354" s="938"/>
    </row>
    <row r="1355" spans="1:1" x14ac:dyDescent="0.2">
      <c r="A1355" s="112"/>
    </row>
    <row r="1356" spans="1:1" x14ac:dyDescent="0.2">
      <c r="A1356" s="112"/>
    </row>
    <row r="1357" spans="1:1" x14ac:dyDescent="0.2">
      <c r="A1357" s="112"/>
    </row>
    <row r="1358" spans="1:1" x14ac:dyDescent="0.2">
      <c r="A1358" s="112"/>
    </row>
    <row r="1359" spans="1:1" x14ac:dyDescent="0.2">
      <c r="A1359" s="112"/>
    </row>
    <row r="1360" spans="1:1" x14ac:dyDescent="0.2">
      <c r="A1360" s="112"/>
    </row>
    <row r="1361" spans="1:1" x14ac:dyDescent="0.2">
      <c r="A1361" s="112"/>
    </row>
    <row r="1362" spans="1:1" x14ac:dyDescent="0.2">
      <c r="A1362" s="112"/>
    </row>
    <row r="1363" spans="1:1" x14ac:dyDescent="0.2">
      <c r="A1363" s="112"/>
    </row>
    <row r="1364" spans="1:1" x14ac:dyDescent="0.2">
      <c r="A1364" s="112"/>
    </row>
    <row r="1365" spans="1:1" x14ac:dyDescent="0.2">
      <c r="A1365" s="112"/>
    </row>
    <row r="1366" spans="1:1" x14ac:dyDescent="0.2">
      <c r="A1366" s="112"/>
    </row>
    <row r="1367" spans="1:1" x14ac:dyDescent="0.2">
      <c r="A1367" s="112"/>
    </row>
    <row r="1368" spans="1:1" x14ac:dyDescent="0.2">
      <c r="A1368" s="112"/>
    </row>
    <row r="1369" spans="1:1" x14ac:dyDescent="0.2">
      <c r="A1369" s="112"/>
    </row>
    <row r="1370" spans="1:1" x14ac:dyDescent="0.2">
      <c r="A1370" s="112"/>
    </row>
    <row r="1371" spans="1:1" x14ac:dyDescent="0.2">
      <c r="A1371" s="112"/>
    </row>
    <row r="1372" spans="1:1" x14ac:dyDescent="0.2">
      <c r="A1372" s="112"/>
    </row>
    <row r="1373" spans="1:1" x14ac:dyDescent="0.2">
      <c r="A1373" s="112"/>
    </row>
    <row r="1374" spans="1:1" x14ac:dyDescent="0.2">
      <c r="A1374" s="112"/>
    </row>
    <row r="1375" spans="1:1" x14ac:dyDescent="0.2">
      <c r="A1375" s="112"/>
    </row>
    <row r="1376" spans="1:1" x14ac:dyDescent="0.2">
      <c r="A1376" s="112"/>
    </row>
    <row r="1377" spans="1:1" x14ac:dyDescent="0.2">
      <c r="A1377" s="112"/>
    </row>
    <row r="1378" spans="1:1" x14ac:dyDescent="0.2">
      <c r="A1378" s="112"/>
    </row>
    <row r="1379" spans="1:1" x14ac:dyDescent="0.2">
      <c r="A1379" s="112"/>
    </row>
    <row r="1380" spans="1:1" x14ac:dyDescent="0.2">
      <c r="A1380" s="964"/>
    </row>
    <row r="1381" spans="1:1" x14ac:dyDescent="0.2">
      <c r="A1381" s="964"/>
    </row>
    <row r="1382" spans="1:1" x14ac:dyDescent="0.2">
      <c r="A1382" s="938"/>
    </row>
    <row r="1383" spans="1:1" x14ac:dyDescent="0.2">
      <c r="A1383" s="953"/>
    </row>
    <row r="1384" spans="1:1" x14ac:dyDescent="0.2">
      <c r="A1384" s="112"/>
    </row>
    <row r="1385" spans="1:1" x14ac:dyDescent="0.2">
      <c r="A1385" s="112"/>
    </row>
    <row r="1386" spans="1:1" x14ac:dyDescent="0.2">
      <c r="A1386" s="112"/>
    </row>
    <row r="1387" spans="1:1" x14ac:dyDescent="0.2">
      <c r="A1387" s="112"/>
    </row>
    <row r="1388" spans="1:1" x14ac:dyDescent="0.2">
      <c r="A1388" s="112"/>
    </row>
    <row r="1389" spans="1:1" x14ac:dyDescent="0.2">
      <c r="A1389" s="112"/>
    </row>
    <row r="1390" spans="1:1" x14ac:dyDescent="0.2">
      <c r="A1390" s="112"/>
    </row>
    <row r="1391" spans="1:1" x14ac:dyDescent="0.2">
      <c r="A1391" s="112"/>
    </row>
    <row r="1392" spans="1:1" x14ac:dyDescent="0.2">
      <c r="A1392" s="112"/>
    </row>
    <row r="1393" spans="1:1" x14ac:dyDescent="0.2">
      <c r="A1393" s="112"/>
    </row>
    <row r="1394" spans="1:1" x14ac:dyDescent="0.2">
      <c r="A1394" s="112"/>
    </row>
    <row r="1395" spans="1:1" x14ac:dyDescent="0.2">
      <c r="A1395" s="112"/>
    </row>
    <row r="1396" spans="1:1" x14ac:dyDescent="0.2">
      <c r="A1396" s="112"/>
    </row>
    <row r="1397" spans="1:1" x14ac:dyDescent="0.2">
      <c r="A1397" s="112"/>
    </row>
    <row r="1398" spans="1:1" x14ac:dyDescent="0.2">
      <c r="A1398" s="112"/>
    </row>
    <row r="1399" spans="1:1" x14ac:dyDescent="0.2">
      <c r="A1399" s="112"/>
    </row>
    <row r="1400" spans="1:1" x14ac:dyDescent="0.2">
      <c r="A1400" s="112"/>
    </row>
    <row r="1401" spans="1:1" x14ac:dyDescent="0.2">
      <c r="A1401" s="112"/>
    </row>
    <row r="1402" spans="1:1" x14ac:dyDescent="0.2">
      <c r="A1402" s="112"/>
    </row>
    <row r="1403" spans="1:1" x14ac:dyDescent="0.2">
      <c r="A1403" s="112"/>
    </row>
    <row r="1404" spans="1:1" x14ac:dyDescent="0.2">
      <c r="A1404" s="112"/>
    </row>
    <row r="1405" spans="1:1" x14ac:dyDescent="0.2">
      <c r="A1405" s="112"/>
    </row>
    <row r="1406" spans="1:1" x14ac:dyDescent="0.2">
      <c r="A1406" s="112"/>
    </row>
    <row r="1407" spans="1:1" x14ac:dyDescent="0.2">
      <c r="A1407" s="112"/>
    </row>
    <row r="1408" spans="1:1" x14ac:dyDescent="0.2">
      <c r="A1408" s="112"/>
    </row>
    <row r="1409" spans="1:2" x14ac:dyDescent="0.2">
      <c r="A1409" s="964"/>
    </row>
    <row r="1410" spans="1:2" x14ac:dyDescent="0.2">
      <c r="A1410" s="964"/>
    </row>
    <row r="1411" spans="1:2" x14ac:dyDescent="0.2">
      <c r="A1411" s="938"/>
    </row>
    <row r="1412" spans="1:2" x14ac:dyDescent="0.2">
      <c r="A1412" s="111"/>
    </row>
    <row r="1413" spans="1:2" x14ac:dyDescent="0.2">
      <c r="A1413" s="56"/>
    </row>
    <row r="1414" spans="1:2" x14ac:dyDescent="0.2">
      <c r="A1414" s="681"/>
      <c r="B1414" s="681"/>
    </row>
    <row r="1415" spans="1:2" x14ac:dyDescent="0.2">
      <c r="A1415" s="681"/>
    </row>
    <row r="1416" spans="1:2" x14ac:dyDescent="0.2">
      <c r="A1416" s="681"/>
    </row>
    <row r="1417" spans="1:2" x14ac:dyDescent="0.2">
      <c r="A1417" s="681"/>
      <c r="B1417" s="681"/>
    </row>
    <row r="1418" spans="1:2" x14ac:dyDescent="0.2">
      <c r="A1418" s="681"/>
      <c r="B1418" s="681"/>
    </row>
    <row r="1419" spans="1:2" x14ac:dyDescent="0.2">
      <c r="A1419" s="681"/>
    </row>
    <row r="1420" spans="1:2" x14ac:dyDescent="0.2">
      <c r="A1420" s="681"/>
    </row>
    <row r="1421" spans="1:2" x14ac:dyDescent="0.2">
      <c r="A1421" s="679"/>
      <c r="B1421" s="679"/>
    </row>
    <row r="1422" spans="1:2" x14ac:dyDescent="0.2">
      <c r="A1422" s="56"/>
    </row>
    <row r="1423" spans="1:2" x14ac:dyDescent="0.2">
      <c r="A1423" s="681"/>
      <c r="B1423" s="681"/>
    </row>
    <row r="1424" spans="1:2" x14ac:dyDescent="0.2">
      <c r="A1424" s="681"/>
    </row>
    <row r="1425" spans="1:2" x14ac:dyDescent="0.2">
      <c r="A1425" s="681"/>
    </row>
    <row r="1426" spans="1:2" x14ac:dyDescent="0.2">
      <c r="A1426" s="681"/>
      <c r="B1426" s="681"/>
    </row>
    <row r="1427" spans="1:2" x14ac:dyDescent="0.2">
      <c r="A1427" s="681"/>
      <c r="B1427" s="681"/>
    </row>
    <row r="1428" spans="1:2" x14ac:dyDescent="0.2">
      <c r="A1428" s="681"/>
    </row>
    <row r="1429" spans="1:2" x14ac:dyDescent="0.2">
      <c r="A1429" s="681"/>
    </row>
    <row r="1430" spans="1:2" x14ac:dyDescent="0.2">
      <c r="A1430" s="679"/>
      <c r="B1430" s="679"/>
    </row>
    <row r="1431" spans="1:2" x14ac:dyDescent="0.2">
      <c r="A1431" s="965"/>
    </row>
    <row r="1432" spans="1:2" x14ac:dyDescent="0.2">
      <c r="A1432" s="966"/>
    </row>
    <row r="1433" spans="1:2" x14ac:dyDescent="0.2">
      <c r="A1433" s="965"/>
    </row>
    <row r="1434" spans="1:2" x14ac:dyDescent="0.2">
      <c r="A1434" s="967"/>
    </row>
    <row r="1435" spans="1:2" x14ac:dyDescent="0.2">
      <c r="A1435" s="968"/>
    </row>
    <row r="1436" spans="1:2" x14ac:dyDescent="0.2">
      <c r="A1436" s="969"/>
    </row>
    <row r="1437" spans="1:2" x14ac:dyDescent="0.2">
      <c r="A1437" s="967"/>
    </row>
    <row r="1438" spans="1:2" x14ac:dyDescent="0.2">
      <c r="A1438" s="969"/>
    </row>
    <row r="1439" spans="1:2" x14ac:dyDescent="0.2">
      <c r="A1439" s="969"/>
    </row>
    <row r="1440" spans="1:2" x14ac:dyDescent="0.2">
      <c r="A1440" s="967"/>
    </row>
    <row r="1441" spans="1:1" x14ac:dyDescent="0.2">
      <c r="A1441" s="968"/>
    </row>
    <row r="1442" spans="1:1" x14ac:dyDescent="0.2">
      <c r="A1442" s="970"/>
    </row>
    <row r="1443" spans="1:1" x14ac:dyDescent="0.2">
      <c r="A1443" s="966"/>
    </row>
    <row r="1444" spans="1:1" x14ac:dyDescent="0.2">
      <c r="A1444" s="967"/>
    </row>
    <row r="1445" spans="1:1" x14ac:dyDescent="0.2">
      <c r="A1445" s="968"/>
    </row>
    <row r="1446" spans="1:1" x14ac:dyDescent="0.2">
      <c r="A1446" s="969"/>
    </row>
    <row r="1447" spans="1:1" x14ac:dyDescent="0.2">
      <c r="A1447" s="967"/>
    </row>
    <row r="1448" spans="1:1" x14ac:dyDescent="0.2">
      <c r="A1448" s="969"/>
    </row>
    <row r="1449" spans="1:1" x14ac:dyDescent="0.2">
      <c r="A1449" s="969"/>
    </row>
    <row r="1450" spans="1:1" x14ac:dyDescent="0.2">
      <c r="A1450" s="967"/>
    </row>
    <row r="1451" spans="1:1" x14ac:dyDescent="0.2">
      <c r="A1451" s="968"/>
    </row>
    <row r="1452" spans="1:1" x14ac:dyDescent="0.2">
      <c r="A1452" s="970"/>
    </row>
    <row r="1453" spans="1:1" x14ac:dyDescent="0.2">
      <c r="A1453" s="966"/>
    </row>
    <row r="1454" spans="1:1" x14ac:dyDescent="0.2">
      <c r="A1454" s="967"/>
    </row>
    <row r="1455" spans="1:1" x14ac:dyDescent="0.2">
      <c r="A1455" s="968"/>
    </row>
    <row r="1456" spans="1:1" x14ac:dyDescent="0.2">
      <c r="A1456" s="969"/>
    </row>
    <row r="1457" spans="1:1" x14ac:dyDescent="0.2">
      <c r="A1457" s="967"/>
    </row>
    <row r="1458" spans="1:1" x14ac:dyDescent="0.2">
      <c r="A1458" s="969"/>
    </row>
    <row r="1459" spans="1:1" x14ac:dyDescent="0.2">
      <c r="A1459" s="969"/>
    </row>
    <row r="1460" spans="1:1" x14ac:dyDescent="0.2">
      <c r="A1460" s="967"/>
    </row>
    <row r="1461" spans="1:1" x14ac:dyDescent="0.2">
      <c r="A1461" s="968"/>
    </row>
    <row r="1462" spans="1:1" x14ac:dyDescent="0.2">
      <c r="A1462" s="970"/>
    </row>
    <row r="1463" spans="1:1" x14ac:dyDescent="0.2">
      <c r="A1463" s="966"/>
    </row>
    <row r="1464" spans="1:1" x14ac:dyDescent="0.2">
      <c r="A1464" s="965"/>
    </row>
    <row r="1465" spans="1:1" x14ac:dyDescent="0.2">
      <c r="A1465" s="967"/>
    </row>
    <row r="1466" spans="1:1" x14ac:dyDescent="0.2">
      <c r="A1466" s="968"/>
    </row>
    <row r="1467" spans="1:1" x14ac:dyDescent="0.2">
      <c r="A1467" s="969"/>
    </row>
    <row r="1468" spans="1:1" x14ac:dyDescent="0.2">
      <c r="A1468" s="967"/>
    </row>
    <row r="1469" spans="1:1" x14ac:dyDescent="0.2">
      <c r="A1469" s="969"/>
    </row>
    <row r="1470" spans="1:1" x14ac:dyDescent="0.2">
      <c r="A1470" s="969"/>
    </row>
    <row r="1471" spans="1:1" x14ac:dyDescent="0.2">
      <c r="A1471" s="967"/>
    </row>
    <row r="1472" spans="1:1" x14ac:dyDescent="0.2">
      <c r="A1472" s="968"/>
    </row>
    <row r="1473" spans="1:1" x14ac:dyDescent="0.2">
      <c r="A1473" s="970"/>
    </row>
    <row r="1474" spans="1:1" x14ac:dyDescent="0.2">
      <c r="A1474" s="966"/>
    </row>
    <row r="1475" spans="1:1" x14ac:dyDescent="0.2">
      <c r="A1475" s="967"/>
    </row>
    <row r="1476" spans="1:1" x14ac:dyDescent="0.2">
      <c r="A1476" s="968"/>
    </row>
    <row r="1477" spans="1:1" x14ac:dyDescent="0.2">
      <c r="A1477" s="969"/>
    </row>
    <row r="1478" spans="1:1" x14ac:dyDescent="0.2">
      <c r="A1478" s="967"/>
    </row>
    <row r="1479" spans="1:1" x14ac:dyDescent="0.2">
      <c r="A1479" s="969"/>
    </row>
    <row r="1480" spans="1:1" x14ac:dyDescent="0.2">
      <c r="A1480" s="969"/>
    </row>
    <row r="1481" spans="1:1" x14ac:dyDescent="0.2">
      <c r="A1481" s="967"/>
    </row>
    <row r="1482" spans="1:1" x14ac:dyDescent="0.2">
      <c r="A1482" s="968"/>
    </row>
    <row r="1483" spans="1:1" x14ac:dyDescent="0.2">
      <c r="A1483" s="970"/>
    </row>
    <row r="1484" spans="1:1" x14ac:dyDescent="0.2">
      <c r="A1484" s="966"/>
    </row>
    <row r="1485" spans="1:1" x14ac:dyDescent="0.2">
      <c r="A1485" s="967"/>
    </row>
    <row r="1486" spans="1:1" x14ac:dyDescent="0.2">
      <c r="A1486" s="968"/>
    </row>
    <row r="1487" spans="1:1" x14ac:dyDescent="0.2">
      <c r="A1487" s="969"/>
    </row>
    <row r="1488" spans="1:1" x14ac:dyDescent="0.2">
      <c r="A1488" s="967"/>
    </row>
    <row r="1489" spans="1:1" x14ac:dyDescent="0.2">
      <c r="A1489" s="969"/>
    </row>
    <row r="1490" spans="1:1" x14ac:dyDescent="0.2">
      <c r="A1490" s="969"/>
    </row>
    <row r="1491" spans="1:1" x14ac:dyDescent="0.2">
      <c r="A1491" s="967"/>
    </row>
    <row r="1492" spans="1:1" x14ac:dyDescent="0.2">
      <c r="A1492" s="968"/>
    </row>
    <row r="1493" spans="1:1" x14ac:dyDescent="0.2">
      <c r="A1493" s="970"/>
    </row>
    <row r="1494" spans="1:1" x14ac:dyDescent="0.2">
      <c r="A1494" s="966"/>
    </row>
    <row r="1495" spans="1:1" x14ac:dyDescent="0.2">
      <c r="A1495" s="965"/>
    </row>
    <row r="1496" spans="1:1" x14ac:dyDescent="0.2">
      <c r="A1496" s="967"/>
    </row>
    <row r="1497" spans="1:1" x14ac:dyDescent="0.2">
      <c r="A1497" s="968"/>
    </row>
    <row r="1498" spans="1:1" x14ac:dyDescent="0.2">
      <c r="A1498" s="969"/>
    </row>
    <row r="1499" spans="1:1" x14ac:dyDescent="0.2">
      <c r="A1499" s="967"/>
    </row>
    <row r="1500" spans="1:1" x14ac:dyDescent="0.2">
      <c r="A1500" s="969"/>
    </row>
    <row r="1501" spans="1:1" x14ac:dyDescent="0.2">
      <c r="A1501" s="969"/>
    </row>
    <row r="1502" spans="1:1" x14ac:dyDescent="0.2">
      <c r="A1502" s="967"/>
    </row>
    <row r="1503" spans="1:1" x14ac:dyDescent="0.2">
      <c r="A1503" s="968"/>
    </row>
    <row r="1504" spans="1:1" x14ac:dyDescent="0.2">
      <c r="A1504" s="970"/>
    </row>
    <row r="1505" spans="1:1" x14ac:dyDescent="0.2">
      <c r="A1505" s="966"/>
    </row>
    <row r="1506" spans="1:1" x14ac:dyDescent="0.2">
      <c r="A1506" s="967"/>
    </row>
    <row r="1507" spans="1:1" x14ac:dyDescent="0.2">
      <c r="A1507" s="968"/>
    </row>
    <row r="1508" spans="1:1" x14ac:dyDescent="0.2">
      <c r="A1508" s="969"/>
    </row>
    <row r="1509" spans="1:1" x14ac:dyDescent="0.2">
      <c r="A1509" s="967"/>
    </row>
    <row r="1510" spans="1:1" x14ac:dyDescent="0.2">
      <c r="A1510" s="969"/>
    </row>
    <row r="1511" spans="1:1" x14ac:dyDescent="0.2">
      <c r="A1511" s="969"/>
    </row>
    <row r="1512" spans="1:1" x14ac:dyDescent="0.2">
      <c r="A1512" s="967"/>
    </row>
    <row r="1513" spans="1:1" x14ac:dyDescent="0.2">
      <c r="A1513" s="968"/>
    </row>
    <row r="1514" spans="1:1" x14ac:dyDescent="0.2">
      <c r="A1514" s="970"/>
    </row>
    <row r="1515" spans="1:1" x14ac:dyDescent="0.2">
      <c r="A1515" s="966"/>
    </row>
    <row r="1516" spans="1:1" x14ac:dyDescent="0.2">
      <c r="A1516" s="967"/>
    </row>
    <row r="1517" spans="1:1" x14ac:dyDescent="0.2">
      <c r="A1517" s="968"/>
    </row>
    <row r="1518" spans="1:1" x14ac:dyDescent="0.2">
      <c r="A1518" s="969"/>
    </row>
    <row r="1519" spans="1:1" x14ac:dyDescent="0.2">
      <c r="A1519" s="967"/>
    </row>
    <row r="1520" spans="1:1" x14ac:dyDescent="0.2">
      <c r="A1520" s="969"/>
    </row>
    <row r="1521" spans="1:1" x14ac:dyDescent="0.2">
      <c r="A1521" s="969"/>
    </row>
    <row r="1522" spans="1:1" x14ac:dyDescent="0.2">
      <c r="A1522" s="967"/>
    </row>
    <row r="1523" spans="1:1" x14ac:dyDescent="0.2">
      <c r="A1523" s="968"/>
    </row>
    <row r="1524" spans="1:1" x14ac:dyDescent="0.2">
      <c r="A1524" s="970"/>
    </row>
    <row r="1525" spans="1:1" x14ac:dyDescent="0.2">
      <c r="A1525" s="966"/>
    </row>
    <row r="1526" spans="1:1" x14ac:dyDescent="0.2">
      <c r="A1526" s="965"/>
    </row>
    <row r="1527" spans="1:1" x14ac:dyDescent="0.2">
      <c r="A1527" s="967"/>
    </row>
    <row r="1528" spans="1:1" x14ac:dyDescent="0.2">
      <c r="A1528" s="968"/>
    </row>
    <row r="1529" spans="1:1" x14ac:dyDescent="0.2">
      <c r="A1529" s="969"/>
    </row>
    <row r="1530" spans="1:1" x14ac:dyDescent="0.2">
      <c r="A1530" s="967"/>
    </row>
    <row r="1531" spans="1:1" x14ac:dyDescent="0.2">
      <c r="A1531" s="969"/>
    </row>
    <row r="1532" spans="1:1" x14ac:dyDescent="0.2">
      <c r="A1532" s="969"/>
    </row>
    <row r="1533" spans="1:1" x14ac:dyDescent="0.2">
      <c r="A1533" s="967"/>
    </row>
    <row r="1534" spans="1:1" x14ac:dyDescent="0.2">
      <c r="A1534" s="968"/>
    </row>
    <row r="1535" spans="1:1" x14ac:dyDescent="0.2">
      <c r="A1535" s="970"/>
    </row>
    <row r="1536" spans="1:1" x14ac:dyDescent="0.2">
      <c r="A1536" s="966"/>
    </row>
    <row r="1537" spans="1:1" x14ac:dyDescent="0.2">
      <c r="A1537" s="967"/>
    </row>
    <row r="1538" spans="1:1" x14ac:dyDescent="0.2">
      <c r="A1538" s="968"/>
    </row>
    <row r="1539" spans="1:1" x14ac:dyDescent="0.2">
      <c r="A1539" s="969"/>
    </row>
    <row r="1540" spans="1:1" x14ac:dyDescent="0.2">
      <c r="A1540" s="967"/>
    </row>
    <row r="1541" spans="1:1" x14ac:dyDescent="0.2">
      <c r="A1541" s="969"/>
    </row>
    <row r="1542" spans="1:1" x14ac:dyDescent="0.2">
      <c r="A1542" s="969"/>
    </row>
    <row r="1543" spans="1:1" x14ac:dyDescent="0.2">
      <c r="A1543" s="967"/>
    </row>
    <row r="1544" spans="1:1" x14ac:dyDescent="0.2">
      <c r="A1544" s="968"/>
    </row>
    <row r="1545" spans="1:1" x14ac:dyDescent="0.2">
      <c r="A1545" s="970"/>
    </row>
    <row r="1546" spans="1:1" x14ac:dyDescent="0.2">
      <c r="A1546" s="966"/>
    </row>
    <row r="1547" spans="1:1" x14ac:dyDescent="0.2">
      <c r="A1547" s="967"/>
    </row>
    <row r="1548" spans="1:1" x14ac:dyDescent="0.2">
      <c r="A1548" s="968"/>
    </row>
    <row r="1549" spans="1:1" x14ac:dyDescent="0.2">
      <c r="A1549" s="969"/>
    </row>
    <row r="1550" spans="1:1" x14ac:dyDescent="0.2">
      <c r="A1550" s="967"/>
    </row>
    <row r="1551" spans="1:1" x14ac:dyDescent="0.2">
      <c r="A1551" s="969"/>
    </row>
    <row r="1552" spans="1:1" x14ac:dyDescent="0.2">
      <c r="A1552" s="969"/>
    </row>
    <row r="1553" spans="1:1" x14ac:dyDescent="0.2">
      <c r="A1553" s="967"/>
    </row>
    <row r="1554" spans="1:1" x14ac:dyDescent="0.2">
      <c r="A1554" s="968"/>
    </row>
    <row r="1555" spans="1:1" x14ac:dyDescent="0.2">
      <c r="A1555" s="970"/>
    </row>
    <row r="1556" spans="1:1" x14ac:dyDescent="0.2">
      <c r="A1556" s="966"/>
    </row>
    <row r="1557" spans="1:1" x14ac:dyDescent="0.2">
      <c r="A1557" s="965"/>
    </row>
    <row r="1558" spans="1:1" x14ac:dyDescent="0.2">
      <c r="A1558" s="967"/>
    </row>
    <row r="1559" spans="1:1" x14ac:dyDescent="0.2">
      <c r="A1559" s="968"/>
    </row>
    <row r="1560" spans="1:1" x14ac:dyDescent="0.2">
      <c r="A1560" s="969"/>
    </row>
    <row r="1561" spans="1:1" x14ac:dyDescent="0.2">
      <c r="A1561" s="967"/>
    </row>
    <row r="1562" spans="1:1" x14ac:dyDescent="0.2">
      <c r="A1562" s="969"/>
    </row>
    <row r="1563" spans="1:1" x14ac:dyDescent="0.2">
      <c r="A1563" s="969"/>
    </row>
    <row r="1564" spans="1:1" x14ac:dyDescent="0.2">
      <c r="A1564" s="967"/>
    </row>
    <row r="1565" spans="1:1" x14ac:dyDescent="0.2">
      <c r="A1565" s="968"/>
    </row>
    <row r="1566" spans="1:1" x14ac:dyDescent="0.2">
      <c r="A1566" s="970"/>
    </row>
    <row r="1567" spans="1:1" x14ac:dyDescent="0.2">
      <c r="A1567" s="966"/>
    </row>
    <row r="1568" spans="1:1" x14ac:dyDescent="0.2">
      <c r="A1568" s="967"/>
    </row>
    <row r="1569" spans="1:1" x14ac:dyDescent="0.2">
      <c r="A1569" s="968"/>
    </row>
    <row r="1570" spans="1:1" x14ac:dyDescent="0.2">
      <c r="A1570" s="969"/>
    </row>
    <row r="1571" spans="1:1" x14ac:dyDescent="0.2">
      <c r="A1571" s="967"/>
    </row>
    <row r="1572" spans="1:1" x14ac:dyDescent="0.2">
      <c r="A1572" s="969"/>
    </row>
    <row r="1573" spans="1:1" x14ac:dyDescent="0.2">
      <c r="A1573" s="969"/>
    </row>
    <row r="1574" spans="1:1" x14ac:dyDescent="0.2">
      <c r="A1574" s="967"/>
    </row>
    <row r="1575" spans="1:1" x14ac:dyDescent="0.2">
      <c r="A1575" s="968"/>
    </row>
    <row r="1576" spans="1:1" x14ac:dyDescent="0.2">
      <c r="A1576" s="970"/>
    </row>
    <row r="1577" spans="1:1" x14ac:dyDescent="0.2">
      <c r="A1577" s="966"/>
    </row>
    <row r="1578" spans="1:1" x14ac:dyDescent="0.2">
      <c r="A1578" s="967"/>
    </row>
    <row r="1579" spans="1:1" x14ac:dyDescent="0.2">
      <c r="A1579" s="968"/>
    </row>
    <row r="1580" spans="1:1" x14ac:dyDescent="0.2">
      <c r="A1580" s="969"/>
    </row>
    <row r="1581" spans="1:1" x14ac:dyDescent="0.2">
      <c r="A1581" s="967"/>
    </row>
    <row r="1582" spans="1:1" x14ac:dyDescent="0.2">
      <c r="A1582" s="969"/>
    </row>
    <row r="1583" spans="1:1" x14ac:dyDescent="0.2">
      <c r="A1583" s="969"/>
    </row>
    <row r="1584" spans="1:1" x14ac:dyDescent="0.2">
      <c r="A1584" s="967"/>
    </row>
    <row r="1585" spans="1:1" x14ac:dyDescent="0.2">
      <c r="A1585" s="968"/>
    </row>
    <row r="1586" spans="1:1" x14ac:dyDescent="0.2">
      <c r="A1586" s="970"/>
    </row>
    <row r="1587" spans="1:1" x14ac:dyDescent="0.2">
      <c r="A1587" s="966"/>
    </row>
    <row r="1588" spans="1:1" x14ac:dyDescent="0.2">
      <c r="A1588" s="965"/>
    </row>
    <row r="1589" spans="1:1" x14ac:dyDescent="0.2">
      <c r="A1589" s="967"/>
    </row>
    <row r="1590" spans="1:1" x14ac:dyDescent="0.2">
      <c r="A1590" s="968"/>
    </row>
    <row r="1591" spans="1:1" x14ac:dyDescent="0.2">
      <c r="A1591" s="969"/>
    </row>
    <row r="1592" spans="1:1" x14ac:dyDescent="0.2">
      <c r="A1592" s="967"/>
    </row>
    <row r="1593" spans="1:1" x14ac:dyDescent="0.2">
      <c r="A1593" s="969"/>
    </row>
    <row r="1594" spans="1:1" x14ac:dyDescent="0.2">
      <c r="A1594" s="969"/>
    </row>
    <row r="1595" spans="1:1" x14ac:dyDescent="0.2">
      <c r="A1595" s="967"/>
    </row>
    <row r="1596" spans="1:1" x14ac:dyDescent="0.2">
      <c r="A1596" s="968"/>
    </row>
    <row r="1597" spans="1:1" x14ac:dyDescent="0.2">
      <c r="A1597" s="970"/>
    </row>
    <row r="1598" spans="1:1" x14ac:dyDescent="0.2">
      <c r="A1598" s="966"/>
    </row>
    <row r="1599" spans="1:1" x14ac:dyDescent="0.2">
      <c r="A1599" s="967"/>
    </row>
    <row r="1600" spans="1:1" x14ac:dyDescent="0.2">
      <c r="A1600" s="968"/>
    </row>
    <row r="1601" spans="1:1" x14ac:dyDescent="0.2">
      <c r="A1601" s="969"/>
    </row>
    <row r="1602" spans="1:1" x14ac:dyDescent="0.2">
      <c r="A1602" s="967"/>
    </row>
    <row r="1603" spans="1:1" x14ac:dyDescent="0.2">
      <c r="A1603" s="969"/>
    </row>
    <row r="1604" spans="1:1" x14ac:dyDescent="0.2">
      <c r="A1604" s="969"/>
    </row>
    <row r="1605" spans="1:1" x14ac:dyDescent="0.2">
      <c r="A1605" s="967"/>
    </row>
    <row r="1606" spans="1:1" x14ac:dyDescent="0.2">
      <c r="A1606" s="968"/>
    </row>
    <row r="1607" spans="1:1" x14ac:dyDescent="0.2">
      <c r="A1607" s="970"/>
    </row>
    <row r="1608" spans="1:1" x14ac:dyDescent="0.2">
      <c r="A1608" s="966"/>
    </row>
    <row r="1609" spans="1:1" x14ac:dyDescent="0.2">
      <c r="A1609" s="967"/>
    </row>
    <row r="1610" spans="1:1" x14ac:dyDescent="0.2">
      <c r="A1610" s="968"/>
    </row>
    <row r="1611" spans="1:1" x14ac:dyDescent="0.2">
      <c r="A1611" s="969"/>
    </row>
    <row r="1612" spans="1:1" x14ac:dyDescent="0.2">
      <c r="A1612" s="967"/>
    </row>
    <row r="1613" spans="1:1" x14ac:dyDescent="0.2">
      <c r="A1613" s="969"/>
    </row>
    <row r="1614" spans="1:1" x14ac:dyDescent="0.2">
      <c r="A1614" s="969"/>
    </row>
    <row r="1615" spans="1:1" x14ac:dyDescent="0.2">
      <c r="A1615" s="967"/>
    </row>
    <row r="1616" spans="1:1" x14ac:dyDescent="0.2">
      <c r="A1616" s="968"/>
    </row>
    <row r="1617" spans="1:1" x14ac:dyDescent="0.2">
      <c r="A1617" s="970"/>
    </row>
    <row r="1618" spans="1:1" x14ac:dyDescent="0.2">
      <c r="A1618" s="966"/>
    </row>
    <row r="1619" spans="1:1" x14ac:dyDescent="0.2">
      <c r="A1619" s="965"/>
    </row>
    <row r="1620" spans="1:1" x14ac:dyDescent="0.2">
      <c r="A1620" s="967"/>
    </row>
    <row r="1621" spans="1:1" x14ac:dyDescent="0.2">
      <c r="A1621" s="968"/>
    </row>
    <row r="1622" spans="1:1" x14ac:dyDescent="0.2">
      <c r="A1622" s="969"/>
    </row>
    <row r="1623" spans="1:1" x14ac:dyDescent="0.2">
      <c r="A1623" s="967"/>
    </row>
    <row r="1624" spans="1:1" x14ac:dyDescent="0.2">
      <c r="A1624" s="969"/>
    </row>
    <row r="1625" spans="1:1" x14ac:dyDescent="0.2">
      <c r="A1625" s="969"/>
    </row>
    <row r="1626" spans="1:1" x14ac:dyDescent="0.2">
      <c r="A1626" s="967"/>
    </row>
    <row r="1627" spans="1:1" x14ac:dyDescent="0.2">
      <c r="A1627" s="968"/>
    </row>
    <row r="1628" spans="1:1" x14ac:dyDescent="0.2">
      <c r="A1628" s="970"/>
    </row>
    <row r="1629" spans="1:1" x14ac:dyDescent="0.2">
      <c r="A1629" s="966"/>
    </row>
    <row r="1630" spans="1:1" x14ac:dyDescent="0.2">
      <c r="A1630" s="967"/>
    </row>
    <row r="1631" spans="1:1" x14ac:dyDescent="0.2">
      <c r="A1631" s="968"/>
    </row>
    <row r="1632" spans="1:1" x14ac:dyDescent="0.2">
      <c r="A1632" s="969"/>
    </row>
    <row r="1633" spans="1:1" x14ac:dyDescent="0.2">
      <c r="A1633" s="967"/>
    </row>
    <row r="1634" spans="1:1" x14ac:dyDescent="0.2">
      <c r="A1634" s="969"/>
    </row>
    <row r="1635" spans="1:1" x14ac:dyDescent="0.2">
      <c r="A1635" s="969"/>
    </row>
    <row r="1636" spans="1:1" x14ac:dyDescent="0.2">
      <c r="A1636" s="967"/>
    </row>
    <row r="1637" spans="1:1" x14ac:dyDescent="0.2">
      <c r="A1637" s="968"/>
    </row>
    <row r="1638" spans="1:1" x14ac:dyDescent="0.2">
      <c r="A1638" s="970"/>
    </row>
    <row r="1639" spans="1:1" x14ac:dyDescent="0.2">
      <c r="A1639" s="966"/>
    </row>
    <row r="1640" spans="1:1" x14ac:dyDescent="0.2">
      <c r="A1640" s="967"/>
    </row>
    <row r="1641" spans="1:1" x14ac:dyDescent="0.2">
      <c r="A1641" s="968"/>
    </row>
    <row r="1642" spans="1:1" x14ac:dyDescent="0.2">
      <c r="A1642" s="969"/>
    </row>
    <row r="1643" spans="1:1" x14ac:dyDescent="0.2">
      <c r="A1643" s="967"/>
    </row>
    <row r="1644" spans="1:1" x14ac:dyDescent="0.2">
      <c r="A1644" s="969"/>
    </row>
    <row r="1645" spans="1:1" x14ac:dyDescent="0.2">
      <c r="A1645" s="969"/>
    </row>
    <row r="1646" spans="1:1" x14ac:dyDescent="0.2">
      <c r="A1646" s="967"/>
    </row>
    <row r="1647" spans="1:1" x14ac:dyDescent="0.2">
      <c r="A1647" s="968"/>
    </row>
    <row r="1648" spans="1:1" x14ac:dyDescent="0.2">
      <c r="A1648" s="970"/>
    </row>
    <row r="1649" spans="1:1" x14ac:dyDescent="0.2">
      <c r="A1649" s="966"/>
    </row>
    <row r="1650" spans="1:1" x14ac:dyDescent="0.2">
      <c r="A1650" s="965"/>
    </row>
    <row r="1651" spans="1:1" x14ac:dyDescent="0.2">
      <c r="A1651" s="967"/>
    </row>
    <row r="1652" spans="1:1" x14ac:dyDescent="0.2">
      <c r="A1652" s="968"/>
    </row>
    <row r="1653" spans="1:1" x14ac:dyDescent="0.2">
      <c r="A1653" s="969"/>
    </row>
    <row r="1654" spans="1:1" x14ac:dyDescent="0.2">
      <c r="A1654" s="967"/>
    </row>
    <row r="1655" spans="1:1" x14ac:dyDescent="0.2">
      <c r="A1655" s="969"/>
    </row>
    <row r="1656" spans="1:1" x14ac:dyDescent="0.2">
      <c r="A1656" s="969"/>
    </row>
    <row r="1657" spans="1:1" x14ac:dyDescent="0.2">
      <c r="A1657" s="967"/>
    </row>
    <row r="1658" spans="1:1" x14ac:dyDescent="0.2">
      <c r="A1658" s="968"/>
    </row>
    <row r="1659" spans="1:1" x14ac:dyDescent="0.2">
      <c r="A1659" s="970"/>
    </row>
    <row r="1660" spans="1:1" x14ac:dyDescent="0.2">
      <c r="A1660" s="966"/>
    </row>
    <row r="1661" spans="1:1" x14ac:dyDescent="0.2">
      <c r="A1661" s="967"/>
    </row>
    <row r="1662" spans="1:1" x14ac:dyDescent="0.2">
      <c r="A1662" s="968"/>
    </row>
    <row r="1663" spans="1:1" x14ac:dyDescent="0.2">
      <c r="A1663" s="969"/>
    </row>
    <row r="1664" spans="1:1" x14ac:dyDescent="0.2">
      <c r="A1664" s="967"/>
    </row>
    <row r="1665" spans="1:1" x14ac:dyDescent="0.2">
      <c r="A1665" s="969"/>
    </row>
    <row r="1666" spans="1:1" x14ac:dyDescent="0.2">
      <c r="A1666" s="969"/>
    </row>
    <row r="1667" spans="1:1" x14ac:dyDescent="0.2">
      <c r="A1667" s="967"/>
    </row>
    <row r="1668" spans="1:1" x14ac:dyDescent="0.2">
      <c r="A1668" s="968"/>
    </row>
    <row r="1669" spans="1:1" x14ac:dyDescent="0.2">
      <c r="A1669" s="970"/>
    </row>
    <row r="1670" spans="1:1" x14ac:dyDescent="0.2">
      <c r="A1670" s="966"/>
    </row>
    <row r="1671" spans="1:1" x14ac:dyDescent="0.2">
      <c r="A1671" s="967"/>
    </row>
    <row r="1672" spans="1:1" x14ac:dyDescent="0.2">
      <c r="A1672" s="968"/>
    </row>
    <row r="1673" spans="1:1" x14ac:dyDescent="0.2">
      <c r="A1673" s="969"/>
    </row>
    <row r="1674" spans="1:1" x14ac:dyDescent="0.2">
      <c r="A1674" s="967"/>
    </row>
    <row r="1675" spans="1:1" x14ac:dyDescent="0.2">
      <c r="A1675" s="969"/>
    </row>
    <row r="1676" spans="1:1" x14ac:dyDescent="0.2">
      <c r="A1676" s="969"/>
    </row>
    <row r="1677" spans="1:1" x14ac:dyDescent="0.2">
      <c r="A1677" s="967"/>
    </row>
    <row r="1678" spans="1:1" x14ac:dyDescent="0.2">
      <c r="A1678" s="968"/>
    </row>
    <row r="1679" spans="1:1" x14ac:dyDescent="0.2">
      <c r="A1679" s="970"/>
    </row>
    <row r="1680" spans="1:1" x14ac:dyDescent="0.2">
      <c r="A1680" s="966"/>
    </row>
    <row r="1681" spans="1:1" x14ac:dyDescent="0.2">
      <c r="A1681" s="965"/>
    </row>
    <row r="1682" spans="1:1" x14ac:dyDescent="0.2">
      <c r="A1682" s="967"/>
    </row>
    <row r="1683" spans="1:1" x14ac:dyDescent="0.2">
      <c r="A1683" s="968"/>
    </row>
    <row r="1684" spans="1:1" x14ac:dyDescent="0.2">
      <c r="A1684" s="969"/>
    </row>
    <row r="1685" spans="1:1" x14ac:dyDescent="0.2">
      <c r="A1685" s="967"/>
    </row>
    <row r="1686" spans="1:1" x14ac:dyDescent="0.2">
      <c r="A1686" s="969"/>
    </row>
    <row r="1687" spans="1:1" x14ac:dyDescent="0.2">
      <c r="A1687" s="969"/>
    </row>
    <row r="1688" spans="1:1" x14ac:dyDescent="0.2">
      <c r="A1688" s="967"/>
    </row>
    <row r="1689" spans="1:1" x14ac:dyDescent="0.2">
      <c r="A1689" s="968"/>
    </row>
    <row r="1690" spans="1:1" x14ac:dyDescent="0.2">
      <c r="A1690" s="970"/>
    </row>
    <row r="1691" spans="1:1" x14ac:dyDescent="0.2">
      <c r="A1691" s="966"/>
    </row>
    <row r="1692" spans="1:1" x14ac:dyDescent="0.2">
      <c r="A1692" s="967"/>
    </row>
    <row r="1693" spans="1:1" x14ac:dyDescent="0.2">
      <c r="A1693" s="968"/>
    </row>
    <row r="1694" spans="1:1" x14ac:dyDescent="0.2">
      <c r="A1694" s="969"/>
    </row>
    <row r="1695" spans="1:1" x14ac:dyDescent="0.2">
      <c r="A1695" s="967"/>
    </row>
    <row r="1696" spans="1:1" x14ac:dyDescent="0.2">
      <c r="A1696" s="969"/>
    </row>
    <row r="1697" spans="1:1" x14ac:dyDescent="0.2">
      <c r="A1697" s="969"/>
    </row>
    <row r="1698" spans="1:1" x14ac:dyDescent="0.2">
      <c r="A1698" s="967"/>
    </row>
    <row r="1699" spans="1:1" x14ac:dyDescent="0.2">
      <c r="A1699" s="968"/>
    </row>
    <row r="1700" spans="1:1" x14ac:dyDescent="0.2">
      <c r="A1700" s="970"/>
    </row>
    <row r="1701" spans="1:1" x14ac:dyDescent="0.2">
      <c r="A1701" s="966"/>
    </row>
    <row r="1702" spans="1:1" x14ac:dyDescent="0.2">
      <c r="A1702" s="967"/>
    </row>
    <row r="1703" spans="1:1" x14ac:dyDescent="0.2">
      <c r="A1703" s="968"/>
    </row>
    <row r="1704" spans="1:1" x14ac:dyDescent="0.2">
      <c r="A1704" s="969"/>
    </row>
    <row r="1705" spans="1:1" x14ac:dyDescent="0.2">
      <c r="A1705" s="967"/>
    </row>
    <row r="1706" spans="1:1" x14ac:dyDescent="0.2">
      <c r="A1706" s="969"/>
    </row>
    <row r="1707" spans="1:1" x14ac:dyDescent="0.2">
      <c r="A1707" s="969"/>
    </row>
    <row r="1708" spans="1:1" x14ac:dyDescent="0.2">
      <c r="A1708" s="967"/>
    </row>
    <row r="1709" spans="1:1" x14ac:dyDescent="0.2">
      <c r="A1709" s="968"/>
    </row>
    <row r="1710" spans="1:1" x14ac:dyDescent="0.2">
      <c r="A1710" s="970"/>
    </row>
    <row r="1711" spans="1:1" x14ac:dyDescent="0.2">
      <c r="A1711" s="966"/>
    </row>
    <row r="1712" spans="1:1" x14ac:dyDescent="0.2">
      <c r="A1712" s="970"/>
    </row>
    <row r="1713" spans="1:1" x14ac:dyDescent="0.2">
      <c r="A1713" s="967"/>
    </row>
    <row r="1714" spans="1:1" x14ac:dyDescent="0.2">
      <c r="A1714" s="968"/>
    </row>
    <row r="1715" spans="1:1" x14ac:dyDescent="0.2">
      <c r="A1715" s="969"/>
    </row>
    <row r="1716" spans="1:1" x14ac:dyDescent="0.2">
      <c r="A1716" s="967"/>
    </row>
    <row r="1717" spans="1:1" x14ac:dyDescent="0.2">
      <c r="A1717" s="969"/>
    </row>
    <row r="1718" spans="1:1" x14ac:dyDescent="0.2">
      <c r="A1718" s="969"/>
    </row>
    <row r="1719" spans="1:1" x14ac:dyDescent="0.2">
      <c r="A1719" s="967"/>
    </row>
    <row r="1720" spans="1:1" x14ac:dyDescent="0.2">
      <c r="A1720" s="968"/>
    </row>
    <row r="1721" spans="1:1" x14ac:dyDescent="0.2">
      <c r="A1721" s="966"/>
    </row>
    <row r="1722" spans="1:1" x14ac:dyDescent="0.2">
      <c r="A1722" s="971"/>
    </row>
    <row r="1723" spans="1:1" x14ac:dyDescent="0.2">
      <c r="A1723" s="967"/>
    </row>
    <row r="1724" spans="1:1" x14ac:dyDescent="0.2">
      <c r="A1724" s="968"/>
    </row>
    <row r="1725" spans="1:1" x14ac:dyDescent="0.2">
      <c r="A1725" s="969"/>
    </row>
    <row r="1726" spans="1:1" x14ac:dyDescent="0.2">
      <c r="A1726" s="967"/>
    </row>
    <row r="1727" spans="1:1" x14ac:dyDescent="0.2">
      <c r="A1727" s="969"/>
    </row>
    <row r="1728" spans="1:1" x14ac:dyDescent="0.2">
      <c r="A1728" s="969"/>
    </row>
    <row r="1729" spans="1:1" x14ac:dyDescent="0.2">
      <c r="A1729" s="967"/>
    </row>
    <row r="1730" spans="1:1" x14ac:dyDescent="0.2">
      <c r="A1730" s="968"/>
    </row>
    <row r="1731" spans="1:1" x14ac:dyDescent="0.2">
      <c r="A1731" s="966"/>
    </row>
    <row r="1732" spans="1:1" x14ac:dyDescent="0.2">
      <c r="A1732" s="966"/>
    </row>
    <row r="1733" spans="1:1" x14ac:dyDescent="0.2">
      <c r="A1733" s="967"/>
    </row>
    <row r="1734" spans="1:1" x14ac:dyDescent="0.2">
      <c r="A1734" s="968"/>
    </row>
    <row r="1735" spans="1:1" x14ac:dyDescent="0.2">
      <c r="A1735" s="969"/>
    </row>
    <row r="1736" spans="1:1" x14ac:dyDescent="0.2">
      <c r="A1736" s="967"/>
    </row>
    <row r="1737" spans="1:1" x14ac:dyDescent="0.2">
      <c r="A1737" s="969"/>
    </row>
    <row r="1738" spans="1:1" x14ac:dyDescent="0.2">
      <c r="A1738" s="969"/>
    </row>
    <row r="1739" spans="1:1" x14ac:dyDescent="0.2">
      <c r="A1739" s="967"/>
    </row>
    <row r="1740" spans="1:1" x14ac:dyDescent="0.2">
      <c r="A1740" s="968"/>
    </row>
    <row r="1741" spans="1:1" x14ac:dyDescent="0.2">
      <c r="A1741" s="966"/>
    </row>
    <row r="1742" spans="1:1" x14ac:dyDescent="0.2">
      <c r="A1742" s="966"/>
    </row>
    <row r="1743" spans="1:1" x14ac:dyDescent="0.2">
      <c r="A1743" s="967"/>
    </row>
    <row r="1744" spans="1:1" x14ac:dyDescent="0.2">
      <c r="A1744" s="968"/>
    </row>
    <row r="1745" spans="1:1" x14ac:dyDescent="0.2">
      <c r="A1745" s="969"/>
    </row>
    <row r="1746" spans="1:1" x14ac:dyDescent="0.2">
      <c r="A1746" s="967"/>
    </row>
    <row r="1747" spans="1:1" x14ac:dyDescent="0.2">
      <c r="A1747" s="969"/>
    </row>
    <row r="1748" spans="1:1" x14ac:dyDescent="0.2">
      <c r="A1748" s="969"/>
    </row>
    <row r="1749" spans="1:1" x14ac:dyDescent="0.2">
      <c r="A1749" s="967"/>
    </row>
    <row r="1750" spans="1:1" x14ac:dyDescent="0.2">
      <c r="A1750" s="968"/>
    </row>
    <row r="1751" spans="1:1" x14ac:dyDescent="0.2">
      <c r="A1751" s="966"/>
    </row>
    <row r="1752" spans="1:1" x14ac:dyDescent="0.2">
      <c r="A1752" s="963"/>
    </row>
    <row r="1753" spans="1:1" x14ac:dyDescent="0.2">
      <c r="A1753" s="963"/>
    </row>
    <row r="1754" spans="1:1" x14ac:dyDescent="0.2">
      <c r="A1754" s="112"/>
    </row>
    <row r="1755" spans="1:1" x14ac:dyDescent="0.2">
      <c r="A1755" s="109"/>
    </row>
    <row r="1756" spans="1:1" x14ac:dyDescent="0.2">
      <c r="A1756" s="109"/>
    </row>
    <row r="1757" spans="1:1" x14ac:dyDescent="0.2">
      <c r="A1757" s="109"/>
    </row>
    <row r="1758" spans="1:1" x14ac:dyDescent="0.2">
      <c r="A1758" s="109"/>
    </row>
    <row r="1759" spans="1:1" x14ac:dyDescent="0.2">
      <c r="A1759" s="109"/>
    </row>
    <row r="1760" spans="1:1" x14ac:dyDescent="0.2">
      <c r="A1760" s="109"/>
    </row>
    <row r="1761" spans="1:1" x14ac:dyDescent="0.2">
      <c r="A1761" s="109"/>
    </row>
    <row r="1762" spans="1:1" x14ac:dyDescent="0.2">
      <c r="A1762" s="109"/>
    </row>
    <row r="1763" spans="1:1" x14ac:dyDescent="0.2">
      <c r="A1763" s="974"/>
    </row>
    <row r="1764" spans="1:1" x14ac:dyDescent="0.2">
      <c r="A1764" s="973"/>
    </row>
    <row r="1765" spans="1:1" x14ac:dyDescent="0.2">
      <c r="A1765" s="973"/>
    </row>
    <row r="1766" spans="1:1" x14ac:dyDescent="0.2">
      <c r="A1766" s="973"/>
    </row>
    <row r="1767" spans="1:1" x14ac:dyDescent="0.2">
      <c r="A1767" s="974"/>
    </row>
    <row r="1768" spans="1:1" x14ac:dyDescent="0.2">
      <c r="A1768" s="963"/>
    </row>
    <row r="1769" spans="1:1" x14ac:dyDescent="0.2">
      <c r="A1769" s="972"/>
    </row>
    <row r="1770" spans="1:1" x14ac:dyDescent="0.2">
      <c r="A1770" s="973"/>
    </row>
    <row r="1771" spans="1:1" x14ac:dyDescent="0.2">
      <c r="A1771" s="973"/>
    </row>
    <row r="1772" spans="1:1" x14ac:dyDescent="0.2">
      <c r="A1772" s="974"/>
    </row>
    <row r="1773" spans="1:1" x14ac:dyDescent="0.2">
      <c r="A1773" s="963"/>
    </row>
    <row r="1774" spans="1:1" x14ac:dyDescent="0.2">
      <c r="A1774" s="955"/>
    </row>
    <row r="1775" spans="1:1" x14ac:dyDescent="0.2">
      <c r="A1775" s="973"/>
    </row>
    <row r="1776" spans="1:1" x14ac:dyDescent="0.2">
      <c r="A1776" s="973"/>
    </row>
    <row r="1777" spans="1:1" x14ac:dyDescent="0.2">
      <c r="A1777" s="974"/>
    </row>
    <row r="1778" spans="1:1" x14ac:dyDescent="0.2">
      <c r="A1778" s="111"/>
    </row>
    <row r="1779" spans="1:1" x14ac:dyDescent="0.2">
      <c r="A1779" s="56"/>
    </row>
    <row r="1780" spans="1:1" x14ac:dyDescent="0.2">
      <c r="A1780" s="56"/>
    </row>
    <row r="1781" spans="1:1" x14ac:dyDescent="0.2">
      <c r="A1781" s="618"/>
    </row>
    <row r="1782" spans="1:1" x14ac:dyDescent="0.2">
      <c r="A1782" s="618"/>
    </row>
    <row r="1783" spans="1:1" x14ac:dyDescent="0.2">
      <c r="A1783" s="618"/>
    </row>
    <row r="1784" spans="1:1" x14ac:dyDescent="0.2">
      <c r="A1784" s="56"/>
    </row>
    <row r="1785" spans="1:1" x14ac:dyDescent="0.2">
      <c r="A1785" s="56"/>
    </row>
    <row r="1786" spans="1:1" x14ac:dyDescent="0.2">
      <c r="A1786" s="618"/>
    </row>
    <row r="1787" spans="1:1" x14ac:dyDescent="0.2">
      <c r="A1787" s="618"/>
    </row>
    <row r="1788" spans="1:1" x14ac:dyDescent="0.2">
      <c r="A1788" s="618"/>
    </row>
    <row r="1789" spans="1:1" x14ac:dyDescent="0.2">
      <c r="A1789" s="56"/>
    </row>
    <row r="1790" spans="1:1" x14ac:dyDescent="0.2">
      <c r="A1790" s="56"/>
    </row>
    <row r="1791" spans="1:1" x14ac:dyDescent="0.2">
      <c r="A1791" s="56"/>
    </row>
    <row r="1792" spans="1:1" x14ac:dyDescent="0.2">
      <c r="A1792" s="618"/>
    </row>
    <row r="1793" spans="1:1" x14ac:dyDescent="0.2">
      <c r="A1793" s="618"/>
    </row>
    <row r="1794" spans="1:1" x14ac:dyDescent="0.2">
      <c r="A1794" s="618"/>
    </row>
    <row r="1795" spans="1:1" x14ac:dyDescent="0.2">
      <c r="A1795" s="56"/>
    </row>
    <row r="1796" spans="1:1" x14ac:dyDescent="0.2">
      <c r="A1796" s="56"/>
    </row>
    <row r="1797" spans="1:1" x14ac:dyDescent="0.2">
      <c r="A1797" s="618"/>
    </row>
    <row r="1798" spans="1:1" x14ac:dyDescent="0.2">
      <c r="A1798" s="618"/>
    </row>
    <row r="1799" spans="1:1" x14ac:dyDescent="0.2">
      <c r="A1799" s="618"/>
    </row>
    <row r="1800" spans="1:1" x14ac:dyDescent="0.2">
      <c r="A1800" s="56"/>
    </row>
    <row r="1801" spans="1:1" x14ac:dyDescent="0.2">
      <c r="A1801" s="111"/>
    </row>
    <row r="1802" spans="1:1" x14ac:dyDescent="0.2">
      <c r="A1802" s="976"/>
    </row>
    <row r="1803" spans="1:1" x14ac:dyDescent="0.2">
      <c r="A1803" s="56"/>
    </row>
    <row r="1804" spans="1:1" x14ac:dyDescent="0.2">
      <c r="A1804" s="977"/>
    </row>
    <row r="1805" spans="1:1" x14ac:dyDescent="0.2">
      <c r="A1805" s="56"/>
    </row>
    <row r="1806" spans="1:1" x14ac:dyDescent="0.2">
      <c r="A1806" s="6"/>
    </row>
    <row r="1807" spans="1:1" x14ac:dyDescent="0.2">
      <c r="A1807" s="6"/>
    </row>
    <row r="1808" spans="1:1" x14ac:dyDescent="0.2">
      <c r="A1808" s="6"/>
    </row>
    <row r="1809" spans="1:1" x14ac:dyDescent="0.2">
      <c r="A1809" s="6"/>
    </row>
    <row r="1810" spans="1:1" x14ac:dyDescent="0.2">
      <c r="A1810" s="6"/>
    </row>
    <row r="1811" spans="1:1" x14ac:dyDescent="0.2">
      <c r="A1811" s="6"/>
    </row>
    <row r="1812" spans="1:1" x14ac:dyDescent="0.2">
      <c r="A1812" s="6"/>
    </row>
    <row r="1813" spans="1:1" x14ac:dyDescent="0.2">
      <c r="A1813" s="6"/>
    </row>
    <row r="1814" spans="1:1" x14ac:dyDescent="0.2">
      <c r="A1814" s="6"/>
    </row>
    <row r="1815" spans="1:1" x14ac:dyDescent="0.2">
      <c r="A1815" s="111"/>
    </row>
    <row r="1816" spans="1:1" x14ac:dyDescent="0.2">
      <c r="A1816" s="6"/>
    </row>
    <row r="1817" spans="1:1" x14ac:dyDescent="0.2">
      <c r="A1817" s="6"/>
    </row>
    <row r="1818" spans="1:1" x14ac:dyDescent="0.2">
      <c r="A1818" s="6"/>
    </row>
    <row r="1819" spans="1:1" x14ac:dyDescent="0.2">
      <c r="A1819" s="6"/>
    </row>
    <row r="1820" spans="1:1" x14ac:dyDescent="0.2">
      <c r="A1820" s="6"/>
    </row>
    <row r="1821" spans="1:1" x14ac:dyDescent="0.2">
      <c r="A1821" s="6"/>
    </row>
    <row r="1822" spans="1:1" x14ac:dyDescent="0.2">
      <c r="A1822" s="6"/>
    </row>
    <row r="1823" spans="1:1" x14ac:dyDescent="0.2">
      <c r="A1823" s="6"/>
    </row>
    <row r="1824" spans="1:1" x14ac:dyDescent="0.2">
      <c r="A1824" s="111"/>
    </row>
    <row r="1825" spans="1:1" x14ac:dyDescent="0.2">
      <c r="A1825" s="977"/>
    </row>
    <row r="1826" spans="1:1" x14ac:dyDescent="0.2">
      <c r="A1826" s="56"/>
    </row>
    <row r="1827" spans="1:1" x14ac:dyDescent="0.2">
      <c r="A1827" s="6"/>
    </row>
    <row r="1828" spans="1:1" x14ac:dyDescent="0.2">
      <c r="A1828" s="6"/>
    </row>
    <row r="1829" spans="1:1" x14ac:dyDescent="0.2">
      <c r="A1829" s="6"/>
    </row>
    <row r="1830" spans="1:1" x14ac:dyDescent="0.2">
      <c r="A1830" s="6"/>
    </row>
    <row r="1831" spans="1:1" x14ac:dyDescent="0.2">
      <c r="A1831" s="6"/>
    </row>
    <row r="1832" spans="1:1" x14ac:dyDescent="0.2">
      <c r="A1832" s="6"/>
    </row>
    <row r="1833" spans="1:1" x14ac:dyDescent="0.2">
      <c r="A1833" s="6"/>
    </row>
    <row r="1834" spans="1:1" x14ac:dyDescent="0.2">
      <c r="A1834" s="6"/>
    </row>
    <row r="1835" spans="1:1" x14ac:dyDescent="0.2">
      <c r="A1835" s="6"/>
    </row>
    <row r="1836" spans="1:1" x14ac:dyDescent="0.2">
      <c r="A1836" s="111"/>
    </row>
    <row r="1837" spans="1:1" x14ac:dyDescent="0.2">
      <c r="A1837" s="6"/>
    </row>
    <row r="1838" spans="1:1" x14ac:dyDescent="0.2">
      <c r="A1838" s="6"/>
    </row>
    <row r="1839" spans="1:1" x14ac:dyDescent="0.2">
      <c r="A1839" s="6"/>
    </row>
    <row r="1840" spans="1:1" x14ac:dyDescent="0.2">
      <c r="A1840" s="6"/>
    </row>
    <row r="1841" spans="1:1" x14ac:dyDescent="0.2">
      <c r="A1841" s="6"/>
    </row>
    <row r="1842" spans="1:1" x14ac:dyDescent="0.2">
      <c r="A1842" s="6"/>
    </row>
    <row r="1843" spans="1:1" x14ac:dyDescent="0.2">
      <c r="A1843" s="6"/>
    </row>
    <row r="1844" spans="1:1" x14ac:dyDescent="0.2">
      <c r="A1844" s="6"/>
    </row>
    <row r="1845" spans="1:1" x14ac:dyDescent="0.2">
      <c r="A1845" s="111"/>
    </row>
    <row r="1846" spans="1:1" x14ac:dyDescent="0.2">
      <c r="A1846" s="977"/>
    </row>
    <row r="1847" spans="1:1" x14ac:dyDescent="0.2">
      <c r="A1847" s="56"/>
    </row>
    <row r="1848" spans="1:1" x14ac:dyDescent="0.2">
      <c r="A1848" s="6"/>
    </row>
    <row r="1849" spans="1:1" x14ac:dyDescent="0.2">
      <c r="A1849" s="6"/>
    </row>
    <row r="1850" spans="1:1" x14ac:dyDescent="0.2">
      <c r="A1850" s="6"/>
    </row>
    <row r="1851" spans="1:1" x14ac:dyDescent="0.2">
      <c r="A1851" s="6"/>
    </row>
    <row r="1852" spans="1:1" x14ac:dyDescent="0.2">
      <c r="A1852" s="6"/>
    </row>
    <row r="1853" spans="1:1" x14ac:dyDescent="0.2">
      <c r="A1853" s="6"/>
    </row>
    <row r="1854" spans="1:1" x14ac:dyDescent="0.2">
      <c r="A1854" s="6"/>
    </row>
    <row r="1855" spans="1:1" x14ac:dyDescent="0.2">
      <c r="A1855" s="6"/>
    </row>
    <row r="1856" spans="1:1" x14ac:dyDescent="0.2">
      <c r="A1856" s="6"/>
    </row>
    <row r="1857" spans="1:1" x14ac:dyDescent="0.2">
      <c r="A1857" s="111"/>
    </row>
    <row r="1858" spans="1:1" x14ac:dyDescent="0.2">
      <c r="A1858" s="6"/>
    </row>
    <row r="1859" spans="1:1" x14ac:dyDescent="0.2">
      <c r="A1859" s="6"/>
    </row>
    <row r="1860" spans="1:1" x14ac:dyDescent="0.2">
      <c r="A1860" s="6"/>
    </row>
    <row r="1861" spans="1:1" x14ac:dyDescent="0.2">
      <c r="A1861" s="6"/>
    </row>
    <row r="1862" spans="1:1" x14ac:dyDescent="0.2">
      <c r="A1862" s="6"/>
    </row>
    <row r="1863" spans="1:1" x14ac:dyDescent="0.2">
      <c r="A1863" s="6"/>
    </row>
    <row r="1864" spans="1:1" x14ac:dyDescent="0.2">
      <c r="A1864" s="6"/>
    </row>
    <row r="1865" spans="1:1" x14ac:dyDescent="0.2">
      <c r="A1865" s="6"/>
    </row>
    <row r="1866" spans="1:1" x14ac:dyDescent="0.2">
      <c r="A1866" s="111"/>
    </row>
    <row r="1867" spans="1:1" x14ac:dyDescent="0.2">
      <c r="A1867" s="976"/>
    </row>
    <row r="1868" spans="1:1" x14ac:dyDescent="0.2">
      <c r="A1868" s="977"/>
    </row>
    <row r="1869" spans="1:1" x14ac:dyDescent="0.2">
      <c r="A1869" s="56"/>
    </row>
    <row r="1870" spans="1:1" x14ac:dyDescent="0.2">
      <c r="A1870" s="6"/>
    </row>
    <row r="1871" spans="1:1" x14ac:dyDescent="0.2">
      <c r="A1871" s="6"/>
    </row>
    <row r="1872" spans="1:1" x14ac:dyDescent="0.2">
      <c r="A1872" s="6"/>
    </row>
    <row r="1873" spans="1:1" x14ac:dyDescent="0.2">
      <c r="A1873" s="6"/>
    </row>
    <row r="1874" spans="1:1" x14ac:dyDescent="0.2">
      <c r="A1874" s="6"/>
    </row>
    <row r="1875" spans="1:1" x14ac:dyDescent="0.2">
      <c r="A1875" s="6"/>
    </row>
    <row r="1876" spans="1:1" x14ac:dyDescent="0.2">
      <c r="A1876" s="6"/>
    </row>
    <row r="1877" spans="1:1" x14ac:dyDescent="0.2">
      <c r="A1877" s="6"/>
    </row>
    <row r="1878" spans="1:1" x14ac:dyDescent="0.2">
      <c r="A1878" s="6"/>
    </row>
    <row r="1879" spans="1:1" x14ac:dyDescent="0.2">
      <c r="A1879" s="111"/>
    </row>
    <row r="1880" spans="1:1" x14ac:dyDescent="0.2">
      <c r="A1880" s="6"/>
    </row>
    <row r="1881" spans="1:1" x14ac:dyDescent="0.2">
      <c r="A1881" s="6"/>
    </row>
    <row r="1882" spans="1:1" x14ac:dyDescent="0.2">
      <c r="A1882" s="6"/>
    </row>
    <row r="1883" spans="1:1" x14ac:dyDescent="0.2">
      <c r="A1883" s="6"/>
    </row>
    <row r="1884" spans="1:1" x14ac:dyDescent="0.2">
      <c r="A1884" s="6"/>
    </row>
    <row r="1885" spans="1:1" x14ac:dyDescent="0.2">
      <c r="A1885" s="6"/>
    </row>
    <row r="1886" spans="1:1" x14ac:dyDescent="0.2">
      <c r="A1886" s="6"/>
    </row>
    <row r="1887" spans="1:1" x14ac:dyDescent="0.2">
      <c r="A1887" s="6"/>
    </row>
    <row r="1888" spans="1:1" x14ac:dyDescent="0.2">
      <c r="A1888" s="6"/>
    </row>
    <row r="1889" spans="1:1" x14ac:dyDescent="0.2">
      <c r="A1889" s="939"/>
    </row>
    <row r="1890" spans="1:1" x14ac:dyDescent="0.2">
      <c r="A1890" s="939"/>
    </row>
    <row r="1891" spans="1:1" x14ac:dyDescent="0.2">
      <c r="A1891" s="939"/>
    </row>
    <row r="1892" spans="1:1" x14ac:dyDescent="0.2">
      <c r="A1892" s="659"/>
    </row>
    <row r="1893" spans="1:1" x14ac:dyDescent="0.2">
      <c r="A1893" s="660"/>
    </row>
    <row r="1894" spans="1:1" x14ac:dyDescent="0.2">
      <c r="A1894" s="660"/>
    </row>
    <row r="1895" spans="1:1" x14ac:dyDescent="0.2">
      <c r="A1895" s="660"/>
    </row>
    <row r="1896" spans="1:1" x14ac:dyDescent="0.2">
      <c r="A1896" s="660"/>
    </row>
    <row r="1897" spans="1:1" x14ac:dyDescent="0.2">
      <c r="A1897" s="939"/>
    </row>
    <row r="1898" spans="1:1" x14ac:dyDescent="0.2">
      <c r="A1898" s="852"/>
    </row>
    <row r="1899" spans="1:1" x14ac:dyDescent="0.2">
      <c r="A1899" s="279"/>
    </row>
    <row r="1900" spans="1:1" x14ac:dyDescent="0.2">
      <c r="A1900" s="978"/>
    </row>
    <row r="1901" spans="1:1" x14ac:dyDescent="0.2">
      <c r="A1901" s="978"/>
    </row>
    <row r="1902" spans="1:1" x14ac:dyDescent="0.2">
      <c r="A1902" s="978"/>
    </row>
    <row r="1903" spans="1:1" x14ac:dyDescent="0.2">
      <c r="A1903" s="979"/>
    </row>
    <row r="1904" spans="1:1" x14ac:dyDescent="0.2">
      <c r="A1904" s="279"/>
    </row>
    <row r="1905" spans="1:14" x14ac:dyDescent="0.2">
      <c r="A1905" s="978"/>
    </row>
    <row r="1906" spans="1:14" x14ac:dyDescent="0.2">
      <c r="A1906" s="978"/>
    </row>
    <row r="1907" spans="1:14" x14ac:dyDescent="0.2">
      <c r="A1907" s="978"/>
    </row>
    <row r="1908" spans="1:14" x14ac:dyDescent="0.2">
      <c r="A1908" s="979"/>
    </row>
    <row r="1909" spans="1:14" x14ac:dyDescent="0.2">
      <c r="A1909" s="279"/>
    </row>
    <row r="1910" spans="1:14" x14ac:dyDescent="0.2">
      <c r="A1910" s="978"/>
    </row>
    <row r="1911" spans="1:14" x14ac:dyDescent="0.2">
      <c r="A1911" s="978"/>
    </row>
    <row r="1912" spans="1:14" x14ac:dyDescent="0.2">
      <c r="A1912" s="978"/>
    </row>
    <row r="1913" spans="1:14" x14ac:dyDescent="0.2">
      <c r="A1913" s="979"/>
    </row>
    <row r="1914" spans="1:14" x14ac:dyDescent="0.2">
      <c r="A1914" s="979"/>
    </row>
    <row r="1915" spans="1:14" x14ac:dyDescent="0.2">
      <c r="A1915" s="553"/>
    </row>
    <row r="1916" spans="1:14" x14ac:dyDescent="0.2">
      <c r="A1916" s="980"/>
      <c r="L1916" s="991"/>
      <c r="N1916" s="991"/>
    </row>
    <row r="1917" spans="1:14" x14ac:dyDescent="0.2">
      <c r="A1917" s="980"/>
      <c r="L1917" s="991"/>
      <c r="N1917" s="991"/>
    </row>
    <row r="1918" spans="1:14" x14ac:dyDescent="0.2">
      <c r="A1918" s="580"/>
      <c r="L1918" s="991"/>
      <c r="N1918" s="991"/>
    </row>
    <row r="1919" spans="1:14" x14ac:dyDescent="0.2">
      <c r="A1919" s="553"/>
    </row>
    <row r="1920" spans="1:14" x14ac:dyDescent="0.2">
      <c r="A1920" s="981"/>
      <c r="L1920" s="991"/>
      <c r="N1920" s="991"/>
    </row>
    <row r="1921" spans="1:14" x14ac:dyDescent="0.2">
      <c r="A1921" s="981"/>
      <c r="L1921" s="991"/>
      <c r="N1921" s="991"/>
    </row>
    <row r="1922" spans="1:14" x14ac:dyDescent="0.2">
      <c r="A1922" s="981"/>
      <c r="L1922" s="991"/>
      <c r="N1922" s="991"/>
    </row>
    <row r="1923" spans="1:14" x14ac:dyDescent="0.2">
      <c r="A1923" s="982"/>
      <c r="L1923" s="991"/>
      <c r="N1923" s="991"/>
    </row>
    <row r="1924" spans="1:14" x14ac:dyDescent="0.2">
      <c r="A1924" s="56"/>
    </row>
    <row r="1925" spans="1:14" x14ac:dyDescent="0.2">
      <c r="A1925" s="56"/>
    </row>
    <row r="1926" spans="1:14" x14ac:dyDescent="0.2">
      <c r="A1926" s="554"/>
    </row>
    <row r="1927" spans="1:14" x14ac:dyDescent="0.2">
      <c r="A1927" s="561"/>
    </row>
    <row r="1928" spans="1:14" x14ac:dyDescent="0.2">
      <c r="A1928" s="56"/>
    </row>
    <row r="1929" spans="1:14" x14ac:dyDescent="0.2">
      <c r="A1929" s="554"/>
    </row>
    <row r="1930" spans="1:14" x14ac:dyDescent="0.2">
      <c r="A1930" s="561"/>
    </row>
    <row r="1931" spans="1:14" x14ac:dyDescent="0.2">
      <c r="A1931" s="111"/>
    </row>
    <row r="1932" spans="1:14" x14ac:dyDescent="0.2">
      <c r="A1932" s="987"/>
    </row>
    <row r="1933" spans="1:14" x14ac:dyDescent="0.2">
      <c r="A1933" s="987"/>
    </row>
    <row r="1934" spans="1:14" x14ac:dyDescent="0.2">
      <c r="A1934" s="987"/>
    </row>
    <row r="1935" spans="1:14" x14ac:dyDescent="0.2">
      <c r="A1935" s="987"/>
    </row>
    <row r="1936" spans="1:14" x14ac:dyDescent="0.2">
      <c r="A1936" s="987"/>
    </row>
    <row r="1937" spans="1:14" x14ac:dyDescent="0.2">
      <c r="A1937" s="988"/>
    </row>
    <row r="1938" spans="1:14" x14ac:dyDescent="0.2">
      <c r="A1938" s="989"/>
    </row>
    <row r="1939" spans="1:14" x14ac:dyDescent="0.2">
      <c r="A1939" s="989"/>
    </row>
    <row r="1940" spans="1:14" x14ac:dyDescent="0.2">
      <c r="A1940" s="989"/>
    </row>
    <row r="1941" spans="1:14" x14ac:dyDescent="0.2">
      <c r="A1941" s="111"/>
    </row>
    <row r="1942" spans="1:14" x14ac:dyDescent="0.2">
      <c r="A1942" s="111"/>
    </row>
    <row r="1943" spans="1:14" x14ac:dyDescent="0.2">
      <c r="A1943" s="6"/>
      <c r="H1943" s="991"/>
      <c r="J1943" s="991"/>
      <c r="L1943" s="991"/>
      <c r="N1943" s="991"/>
    </row>
    <row r="1944" spans="1:14" x14ac:dyDescent="0.2">
      <c r="A1944" s="6"/>
      <c r="H1944" s="991"/>
      <c r="J1944" s="991"/>
      <c r="L1944" s="991"/>
      <c r="N1944" s="991"/>
    </row>
    <row r="1945" spans="1:14" x14ac:dyDescent="0.2">
      <c r="A1945" s="990"/>
      <c r="H1945" s="991"/>
      <c r="J1945" s="991"/>
      <c r="L1945" s="991"/>
      <c r="N1945" s="991"/>
    </row>
    <row r="1946" spans="1:14" x14ac:dyDescent="0.2">
      <c r="A1946" s="6"/>
      <c r="H1946" s="991"/>
      <c r="J1946" s="991"/>
      <c r="L1946" s="991"/>
      <c r="N1946" s="991"/>
    </row>
    <row r="1947" spans="1:14" x14ac:dyDescent="0.2">
      <c r="A1947" s="546"/>
      <c r="H1947" s="991"/>
      <c r="J1947" s="991"/>
      <c r="L1947" s="991"/>
      <c r="N1947" s="991"/>
    </row>
    <row r="1948" spans="1:14" x14ac:dyDescent="0.2">
      <c r="A1948" s="987"/>
      <c r="H1948" s="991"/>
      <c r="J1948" s="991"/>
      <c r="L1948" s="991"/>
      <c r="N1948" s="991"/>
    </row>
    <row r="1949" spans="1:14" x14ac:dyDescent="0.2">
      <c r="A1949" s="987"/>
      <c r="H1949" s="991"/>
      <c r="J1949" s="991"/>
      <c r="L1949" s="991"/>
      <c r="N1949" s="991"/>
    </row>
    <row r="1950" spans="1:14" x14ac:dyDescent="0.2">
      <c r="A1950" s="6"/>
      <c r="H1950" s="991"/>
      <c r="J1950" s="991"/>
      <c r="L1950" s="991"/>
      <c r="N1950" s="991"/>
    </row>
    <row r="1951" spans="1:14" x14ac:dyDescent="0.2">
      <c r="A1951" s="111"/>
      <c r="H1951" s="991"/>
      <c r="J1951" s="991"/>
      <c r="L1951" s="991"/>
      <c r="N1951" s="991"/>
    </row>
    <row r="1952" spans="1:14" x14ac:dyDescent="0.2">
      <c r="A1952" s="111"/>
      <c r="L1952" s="991"/>
      <c r="N1952" s="991"/>
    </row>
    <row r="1953" spans="1:14" x14ac:dyDescent="0.2">
      <c r="A1953" s="618"/>
      <c r="L1953" s="991"/>
      <c r="N1953" s="991"/>
    </row>
    <row r="1954" spans="1:14" x14ac:dyDescent="0.2">
      <c r="A1954" s="618"/>
      <c r="L1954" s="991"/>
      <c r="N1954" s="991"/>
    </row>
    <row r="1955" spans="1:14" x14ac:dyDescent="0.2">
      <c r="A1955" s="618"/>
      <c r="L1955" s="991"/>
      <c r="N1955" s="991"/>
    </row>
    <row r="1956" spans="1:14" x14ac:dyDescent="0.2">
      <c r="A1956" s="963"/>
      <c r="L1956" s="991"/>
      <c r="N1956" s="991"/>
    </row>
    <row r="1957" spans="1:14" x14ac:dyDescent="0.2">
      <c r="A1957" s="618"/>
      <c r="L1957" s="991"/>
      <c r="N1957" s="991"/>
    </row>
    <row r="1958" spans="1:14" x14ac:dyDescent="0.2">
      <c r="A1958" s="963"/>
    </row>
    <row r="1959" spans="1:14" x14ac:dyDescent="0.2">
      <c r="A1959" s="56"/>
    </row>
    <row r="1960" spans="1:14" x14ac:dyDescent="0.2">
      <c r="A1960" s="111" t="s">
        <v>684</v>
      </c>
    </row>
    <row r="1961" spans="1:14" x14ac:dyDescent="0.2">
      <c r="A1961" s="983" t="s">
        <v>685</v>
      </c>
    </row>
    <row r="1962" spans="1:14" x14ac:dyDescent="0.2">
      <c r="A1962" s="983" t="s">
        <v>686</v>
      </c>
      <c r="B1962" s="984"/>
    </row>
    <row r="1963" spans="1:14" x14ac:dyDescent="0.2">
      <c r="A1963" s="985" t="s">
        <v>687</v>
      </c>
      <c r="L1963" s="828">
        <v>881</v>
      </c>
    </row>
    <row r="1964" spans="1:14" x14ac:dyDescent="0.2">
      <c r="A1964" s="985" t="s">
        <v>688</v>
      </c>
      <c r="L1964" s="828">
        <v>0</v>
      </c>
    </row>
    <row r="1965" spans="1:14" x14ac:dyDescent="0.2">
      <c r="A1965" s="983" t="s">
        <v>689</v>
      </c>
      <c r="B1965" s="984"/>
      <c r="L1965" s="828">
        <v>0</v>
      </c>
    </row>
    <row r="1966" spans="1:14" x14ac:dyDescent="0.2">
      <c r="A1966" s="985" t="s">
        <v>690</v>
      </c>
      <c r="L1966" s="828">
        <v>179848</v>
      </c>
    </row>
    <row r="1967" spans="1:14" x14ac:dyDescent="0.2">
      <c r="A1967" s="985" t="s">
        <v>691</v>
      </c>
      <c r="L1967" s="828">
        <v>0</v>
      </c>
    </row>
    <row r="1968" spans="1:14" x14ac:dyDescent="0.2">
      <c r="A1968" s="985" t="s">
        <v>692</v>
      </c>
      <c r="L1968" s="828">
        <v>0</v>
      </c>
    </row>
    <row r="1969" spans="1:12" x14ac:dyDescent="0.2">
      <c r="A1969" s="983" t="s">
        <v>693</v>
      </c>
      <c r="B1969" s="984"/>
      <c r="L1969" s="828">
        <v>0</v>
      </c>
    </row>
    <row r="1970" spans="1:12" x14ac:dyDescent="0.2">
      <c r="A1970" s="678" t="s">
        <v>509</v>
      </c>
      <c r="L1970" s="828">
        <v>0</v>
      </c>
    </row>
    <row r="1971" spans="1:12" x14ac:dyDescent="0.2">
      <c r="A1971" s="678" t="s">
        <v>511</v>
      </c>
      <c r="L1971" s="828">
        <v>0</v>
      </c>
    </row>
    <row r="1972" spans="1:12" x14ac:dyDescent="0.2">
      <c r="A1972" s="678" t="s">
        <v>694</v>
      </c>
      <c r="L1972" s="828">
        <v>0</v>
      </c>
    </row>
    <row r="1973" spans="1:12" x14ac:dyDescent="0.2">
      <c r="A1973" s="678" t="s">
        <v>512</v>
      </c>
      <c r="L1973" s="828">
        <v>0</v>
      </c>
    </row>
    <row r="1974" spans="1:12" x14ac:dyDescent="0.2">
      <c r="A1974" s="678" t="s">
        <v>124</v>
      </c>
      <c r="L1974" s="828">
        <v>0</v>
      </c>
    </row>
    <row r="1975" spans="1:12" x14ac:dyDescent="0.2">
      <c r="A1975" s="111" t="s">
        <v>695</v>
      </c>
      <c r="B1975" s="986"/>
      <c r="L1975" s="828">
        <v>180729</v>
      </c>
    </row>
    <row r="1976" spans="1:12" x14ac:dyDescent="0.2">
      <c r="A1976" s="111" t="s">
        <v>696</v>
      </c>
    </row>
    <row r="1977" spans="1:12" x14ac:dyDescent="0.2">
      <c r="A1977" s="983" t="s">
        <v>686</v>
      </c>
      <c r="B1977" s="984"/>
    </row>
    <row r="1978" spans="1:12" x14ac:dyDescent="0.2">
      <c r="A1978" s="985" t="s">
        <v>687</v>
      </c>
      <c r="L1978" s="828">
        <v>0</v>
      </c>
    </row>
    <row r="1979" spans="1:12" x14ac:dyDescent="0.2">
      <c r="A1979" s="985" t="s">
        <v>688</v>
      </c>
      <c r="L1979" s="828">
        <v>0</v>
      </c>
    </row>
    <row r="1980" spans="1:12" x14ac:dyDescent="0.2">
      <c r="A1980" s="983" t="s">
        <v>689</v>
      </c>
      <c r="B1980" s="984"/>
      <c r="L1980" s="828">
        <v>0</v>
      </c>
    </row>
    <row r="1981" spans="1:12" x14ac:dyDescent="0.2">
      <c r="A1981" s="985" t="s">
        <v>690</v>
      </c>
      <c r="L1981" s="828">
        <v>0</v>
      </c>
    </row>
    <row r="1982" spans="1:12" x14ac:dyDescent="0.2">
      <c r="A1982" s="985" t="s">
        <v>691</v>
      </c>
      <c r="L1982" s="828">
        <v>0</v>
      </c>
    </row>
    <row r="1983" spans="1:12" x14ac:dyDescent="0.2">
      <c r="A1983" s="985" t="s">
        <v>692</v>
      </c>
      <c r="L1983" s="828">
        <v>0</v>
      </c>
    </row>
    <row r="1984" spans="1:12" x14ac:dyDescent="0.2">
      <c r="A1984" s="983" t="s">
        <v>693</v>
      </c>
      <c r="B1984" s="984"/>
      <c r="L1984" s="828">
        <v>0</v>
      </c>
    </row>
    <row r="1985" spans="1:12" x14ac:dyDescent="0.2">
      <c r="A1985" s="678" t="s">
        <v>509</v>
      </c>
      <c r="L1985" s="828">
        <v>0</v>
      </c>
    </row>
    <row r="1986" spans="1:12" x14ac:dyDescent="0.2">
      <c r="A1986" s="678" t="s">
        <v>511</v>
      </c>
      <c r="L1986" s="828">
        <v>0</v>
      </c>
    </row>
    <row r="1987" spans="1:12" x14ac:dyDescent="0.2">
      <c r="A1987" s="678" t="s">
        <v>694</v>
      </c>
      <c r="L1987" s="828">
        <v>0</v>
      </c>
    </row>
    <row r="1988" spans="1:12" x14ac:dyDescent="0.2">
      <c r="A1988" s="678" t="s">
        <v>512</v>
      </c>
      <c r="L1988" s="828">
        <v>0</v>
      </c>
    </row>
    <row r="1989" spans="1:12" x14ac:dyDescent="0.2">
      <c r="A1989" s="678" t="s">
        <v>124</v>
      </c>
      <c r="L1989" s="828">
        <v>0</v>
      </c>
    </row>
    <row r="1990" spans="1:12" x14ac:dyDescent="0.2">
      <c r="A1990" s="111" t="s">
        <v>695</v>
      </c>
      <c r="B1990" s="986"/>
      <c r="L1990" s="828">
        <v>0</v>
      </c>
    </row>
    <row r="1991" spans="1:12" x14ac:dyDescent="0.2">
      <c r="A1991" s="111" t="s">
        <v>697</v>
      </c>
    </row>
    <row r="1992" spans="1:12" x14ac:dyDescent="0.2">
      <c r="A1992" s="983" t="s">
        <v>686</v>
      </c>
      <c r="B1992" s="984"/>
    </row>
    <row r="1993" spans="1:12" x14ac:dyDescent="0.2">
      <c r="A1993" s="985" t="s">
        <v>687</v>
      </c>
      <c r="L1993" s="828">
        <v>0</v>
      </c>
    </row>
    <row r="1994" spans="1:12" x14ac:dyDescent="0.2">
      <c r="A1994" s="985" t="s">
        <v>688</v>
      </c>
      <c r="L1994" s="828">
        <v>0</v>
      </c>
    </row>
    <row r="1995" spans="1:12" x14ac:dyDescent="0.2">
      <c r="A1995" s="983" t="s">
        <v>689</v>
      </c>
      <c r="B1995" s="984"/>
      <c r="L1995" s="828">
        <v>0</v>
      </c>
    </row>
    <row r="1996" spans="1:12" x14ac:dyDescent="0.2">
      <c r="A1996" s="985" t="s">
        <v>690</v>
      </c>
      <c r="L1996" s="828">
        <v>0</v>
      </c>
    </row>
    <row r="1997" spans="1:12" x14ac:dyDescent="0.2">
      <c r="A1997" s="985" t="s">
        <v>691</v>
      </c>
      <c r="L1997" s="828">
        <v>0</v>
      </c>
    </row>
    <row r="1998" spans="1:12" x14ac:dyDescent="0.2">
      <c r="A1998" s="985" t="s">
        <v>692</v>
      </c>
      <c r="L1998" s="828">
        <v>0</v>
      </c>
    </row>
    <row r="1999" spans="1:12" x14ac:dyDescent="0.2">
      <c r="A1999" s="983" t="s">
        <v>693</v>
      </c>
      <c r="B1999" s="984"/>
      <c r="L1999" s="828">
        <v>0</v>
      </c>
    </row>
    <row r="2000" spans="1:12" x14ac:dyDescent="0.2">
      <c r="A2000" s="678" t="s">
        <v>509</v>
      </c>
      <c r="L2000" s="828">
        <v>0</v>
      </c>
    </row>
    <row r="2001" spans="1:14" x14ac:dyDescent="0.2">
      <c r="A2001" s="678" t="s">
        <v>511</v>
      </c>
      <c r="L2001" s="828">
        <v>0</v>
      </c>
    </row>
    <row r="2002" spans="1:14" x14ac:dyDescent="0.2">
      <c r="A2002" s="678" t="s">
        <v>694</v>
      </c>
      <c r="L2002" s="828">
        <v>0</v>
      </c>
    </row>
    <row r="2003" spans="1:14" x14ac:dyDescent="0.2">
      <c r="A2003" s="678" t="s">
        <v>512</v>
      </c>
      <c r="L2003" s="828">
        <v>0</v>
      </c>
    </row>
    <row r="2004" spans="1:14" x14ac:dyDescent="0.2">
      <c r="A2004" s="678" t="s">
        <v>124</v>
      </c>
      <c r="L2004" s="828">
        <v>0</v>
      </c>
    </row>
    <row r="2005" spans="1:14" x14ac:dyDescent="0.2">
      <c r="A2005" s="111" t="s">
        <v>695</v>
      </c>
      <c r="B2005" s="986"/>
      <c r="L2005" s="828">
        <v>0</v>
      </c>
    </row>
    <row r="2006" spans="1:14" x14ac:dyDescent="0.2">
      <c r="A2006" s="111" t="s">
        <v>182</v>
      </c>
    </row>
    <row r="2007" spans="1:14" x14ac:dyDescent="0.2">
      <c r="A2007" s="983" t="s">
        <v>686</v>
      </c>
      <c r="B2007" s="984"/>
    </row>
    <row r="2008" spans="1:14" x14ac:dyDescent="0.2">
      <c r="A2008" s="985" t="s">
        <v>687</v>
      </c>
      <c r="L2008" s="828">
        <v>881</v>
      </c>
      <c r="N2008" s="828">
        <v>2695</v>
      </c>
    </row>
    <row r="2009" spans="1:14" x14ac:dyDescent="0.2">
      <c r="A2009" s="985" t="s">
        <v>688</v>
      </c>
      <c r="L2009" s="828">
        <v>0</v>
      </c>
      <c r="N2009" s="828">
        <v>0</v>
      </c>
    </row>
    <row r="2010" spans="1:14" x14ac:dyDescent="0.2">
      <c r="A2010" s="983" t="s">
        <v>689</v>
      </c>
      <c r="B2010" s="984"/>
      <c r="L2010" s="828">
        <v>0</v>
      </c>
      <c r="N2010" s="828">
        <v>0</v>
      </c>
    </row>
    <row r="2011" spans="1:14" x14ac:dyDescent="0.2">
      <c r="A2011" s="985" t="s">
        <v>690</v>
      </c>
      <c r="L2011" s="828">
        <v>179848</v>
      </c>
      <c r="N2011" s="828">
        <v>123324</v>
      </c>
    </row>
    <row r="2012" spans="1:14" x14ac:dyDescent="0.2">
      <c r="A2012" s="985" t="s">
        <v>691</v>
      </c>
      <c r="L2012" s="828">
        <v>0</v>
      </c>
      <c r="N2012" s="828">
        <v>0</v>
      </c>
    </row>
    <row r="2013" spans="1:14" x14ac:dyDescent="0.2">
      <c r="A2013" s="985" t="s">
        <v>692</v>
      </c>
      <c r="L2013" s="828">
        <v>0</v>
      </c>
      <c r="N2013" s="828">
        <v>0</v>
      </c>
    </row>
    <row r="2014" spans="1:14" x14ac:dyDescent="0.2">
      <c r="A2014" s="983" t="s">
        <v>693</v>
      </c>
      <c r="B2014" s="984"/>
      <c r="L2014" s="828">
        <v>0</v>
      </c>
      <c r="N2014" s="828">
        <v>0</v>
      </c>
    </row>
    <row r="2015" spans="1:14" x14ac:dyDescent="0.2">
      <c r="A2015" s="678" t="s">
        <v>509</v>
      </c>
      <c r="L2015" s="828">
        <v>0</v>
      </c>
      <c r="N2015" s="828">
        <v>0</v>
      </c>
    </row>
    <row r="2016" spans="1:14" x14ac:dyDescent="0.2">
      <c r="A2016" s="678" t="s">
        <v>511</v>
      </c>
      <c r="L2016" s="828">
        <v>0</v>
      </c>
      <c r="N2016" s="828">
        <v>0</v>
      </c>
    </row>
    <row r="2017" spans="1:14" x14ac:dyDescent="0.2">
      <c r="A2017" s="678" t="s">
        <v>694</v>
      </c>
      <c r="L2017" s="828">
        <v>0</v>
      </c>
      <c r="N2017" s="828">
        <v>0</v>
      </c>
    </row>
    <row r="2018" spans="1:14" x14ac:dyDescent="0.2">
      <c r="A2018" s="678" t="s">
        <v>512</v>
      </c>
      <c r="L2018" s="828">
        <v>0</v>
      </c>
      <c r="N2018" s="828">
        <v>0</v>
      </c>
    </row>
    <row r="2019" spans="1:14" x14ac:dyDescent="0.2">
      <c r="A2019" s="678" t="s">
        <v>124</v>
      </c>
      <c r="L2019" s="828">
        <v>0</v>
      </c>
      <c r="N2019" s="828">
        <v>0</v>
      </c>
    </row>
    <row r="2020" spans="1:14" x14ac:dyDescent="0.2">
      <c r="A2020" s="111" t="s">
        <v>695</v>
      </c>
      <c r="B2020" s="986"/>
      <c r="L2020" s="828">
        <v>180729</v>
      </c>
      <c r="N2020" s="828">
        <v>126019</v>
      </c>
    </row>
    <row r="2021" spans="1:14" x14ac:dyDescent="0.2">
      <c r="A2021" s="111" t="s">
        <v>349</v>
      </c>
    </row>
    <row r="2022" spans="1:14" x14ac:dyDescent="0.2">
      <c r="A2022" s="111" t="s">
        <v>698</v>
      </c>
    </row>
    <row r="2023" spans="1:14" x14ac:dyDescent="0.2">
      <c r="A2023" s="983" t="s">
        <v>699</v>
      </c>
      <c r="B2023" s="984"/>
    </row>
    <row r="2024" spans="1:14" x14ac:dyDescent="0.2">
      <c r="A2024" s="985" t="s">
        <v>700</v>
      </c>
      <c r="L2024" s="828">
        <v>0</v>
      </c>
    </row>
    <row r="2025" spans="1:14" x14ac:dyDescent="0.2">
      <c r="A2025" s="983" t="s">
        <v>701</v>
      </c>
      <c r="B2025" s="984"/>
      <c r="L2025" s="828">
        <v>0</v>
      </c>
    </row>
    <row r="2026" spans="1:14" x14ac:dyDescent="0.2">
      <c r="A2026" s="985" t="s">
        <v>702</v>
      </c>
      <c r="L2026" s="828">
        <v>-96014</v>
      </c>
    </row>
    <row r="2027" spans="1:14" x14ac:dyDescent="0.2">
      <c r="A2027" s="985" t="s">
        <v>306</v>
      </c>
      <c r="L2027" s="828">
        <v>-47699</v>
      </c>
    </row>
    <row r="2028" spans="1:14" x14ac:dyDescent="0.2">
      <c r="A2028" s="985" t="s">
        <v>703</v>
      </c>
      <c r="L2028" s="828">
        <v>-10431</v>
      </c>
    </row>
    <row r="2029" spans="1:14" x14ac:dyDescent="0.2">
      <c r="A2029" s="985" t="s">
        <v>704</v>
      </c>
      <c r="L2029" s="828">
        <v>0</v>
      </c>
    </row>
    <row r="2030" spans="1:14" x14ac:dyDescent="0.2">
      <c r="A2030" s="983" t="s">
        <v>705</v>
      </c>
      <c r="B2030" s="984"/>
      <c r="L2030" s="828">
        <v>0</v>
      </c>
    </row>
    <row r="2031" spans="1:14" x14ac:dyDescent="0.2">
      <c r="A2031" s="985" t="s">
        <v>706</v>
      </c>
      <c r="L2031" s="828">
        <v>0</v>
      </c>
    </row>
    <row r="2032" spans="1:14" x14ac:dyDescent="0.2">
      <c r="A2032" s="985" t="s">
        <v>512</v>
      </c>
      <c r="L2032" s="828">
        <v>0</v>
      </c>
    </row>
    <row r="2033" spans="1:12" x14ac:dyDescent="0.2">
      <c r="A2033" s="985" t="s">
        <v>124</v>
      </c>
      <c r="L2033" s="828">
        <v>0</v>
      </c>
    </row>
    <row r="2034" spans="1:12" x14ac:dyDescent="0.2">
      <c r="A2034" s="111" t="s">
        <v>695</v>
      </c>
      <c r="B2034" s="986"/>
      <c r="L2034" s="828">
        <v>-154144</v>
      </c>
    </row>
    <row r="2035" spans="1:12" x14ac:dyDescent="0.2">
      <c r="A2035" s="983" t="s">
        <v>699</v>
      </c>
      <c r="B2035" s="984"/>
    </row>
    <row r="2036" spans="1:12" x14ac:dyDescent="0.2">
      <c r="A2036" s="985" t="s">
        <v>700</v>
      </c>
      <c r="L2036" s="828">
        <v>0</v>
      </c>
    </row>
    <row r="2037" spans="1:12" x14ac:dyDescent="0.2">
      <c r="A2037" s="983" t="s">
        <v>701</v>
      </c>
      <c r="B2037" s="984"/>
      <c r="L2037" s="828">
        <v>0</v>
      </c>
    </row>
    <row r="2038" spans="1:12" x14ac:dyDescent="0.2">
      <c r="A2038" s="985" t="s">
        <v>702</v>
      </c>
      <c r="L2038" s="828">
        <v>0</v>
      </c>
    </row>
    <row r="2039" spans="1:12" x14ac:dyDescent="0.2">
      <c r="A2039" s="985" t="s">
        <v>306</v>
      </c>
      <c r="L2039" s="828">
        <v>0</v>
      </c>
    </row>
    <row r="2040" spans="1:12" x14ac:dyDescent="0.2">
      <c r="A2040" s="985" t="s">
        <v>703</v>
      </c>
      <c r="L2040" s="828">
        <v>0</v>
      </c>
    </row>
    <row r="2041" spans="1:12" x14ac:dyDescent="0.2">
      <c r="A2041" s="985" t="s">
        <v>704</v>
      </c>
      <c r="L2041" s="828">
        <v>0</v>
      </c>
    </row>
    <row r="2042" spans="1:12" x14ac:dyDescent="0.2">
      <c r="A2042" s="983" t="s">
        <v>705</v>
      </c>
      <c r="B2042" s="984"/>
      <c r="L2042" s="828">
        <v>0</v>
      </c>
    </row>
    <row r="2043" spans="1:12" x14ac:dyDescent="0.2">
      <c r="A2043" s="985" t="s">
        <v>706</v>
      </c>
      <c r="L2043" s="828">
        <v>0</v>
      </c>
    </row>
    <row r="2044" spans="1:12" x14ac:dyDescent="0.2">
      <c r="A2044" s="985" t="s">
        <v>512</v>
      </c>
      <c r="L2044" s="828">
        <v>0</v>
      </c>
    </row>
    <row r="2045" spans="1:12" x14ac:dyDescent="0.2">
      <c r="A2045" s="985" t="s">
        <v>124</v>
      </c>
      <c r="L2045" s="828">
        <v>0</v>
      </c>
    </row>
    <row r="2046" spans="1:12" x14ac:dyDescent="0.2">
      <c r="A2046" s="111" t="s">
        <v>695</v>
      </c>
      <c r="B2046" s="986"/>
      <c r="L2046" s="828">
        <v>0</v>
      </c>
    </row>
    <row r="2047" spans="1:12" x14ac:dyDescent="0.2">
      <c r="A2047" s="111" t="s">
        <v>182</v>
      </c>
    </row>
    <row r="2048" spans="1:12" x14ac:dyDescent="0.2">
      <c r="A2048" s="983" t="s">
        <v>699</v>
      </c>
      <c r="B2048" s="984"/>
    </row>
    <row r="2049" spans="1:14" x14ac:dyDescent="0.2">
      <c r="A2049" s="985" t="s">
        <v>700</v>
      </c>
      <c r="L2049" s="828">
        <v>0</v>
      </c>
      <c r="N2049" s="828">
        <v>0</v>
      </c>
    </row>
    <row r="2050" spans="1:14" x14ac:dyDescent="0.2">
      <c r="A2050" s="983" t="s">
        <v>701</v>
      </c>
      <c r="B2050" s="984"/>
      <c r="L2050" s="828">
        <v>0</v>
      </c>
      <c r="N2050" s="828">
        <v>0</v>
      </c>
    </row>
    <row r="2051" spans="1:14" x14ac:dyDescent="0.2">
      <c r="A2051" s="985" t="s">
        <v>702</v>
      </c>
      <c r="L2051" s="828">
        <v>-96014</v>
      </c>
      <c r="N2051" s="828">
        <v>-82353</v>
      </c>
    </row>
    <row r="2052" spans="1:14" x14ac:dyDescent="0.2">
      <c r="A2052" s="985" t="s">
        <v>306</v>
      </c>
      <c r="L2052" s="828">
        <v>-47699</v>
      </c>
      <c r="N2052" s="828">
        <v>-56009</v>
      </c>
    </row>
    <row r="2053" spans="1:14" x14ac:dyDescent="0.2">
      <c r="A2053" s="985" t="s">
        <v>703</v>
      </c>
      <c r="L2053" s="828">
        <v>-10431</v>
      </c>
      <c r="N2053" s="828">
        <v>-11222</v>
      </c>
    </row>
    <row r="2054" spans="1:14" x14ac:dyDescent="0.2">
      <c r="A2054" s="985" t="s">
        <v>704</v>
      </c>
      <c r="L2054" s="828">
        <v>0</v>
      </c>
      <c r="N2054" s="828">
        <v>0</v>
      </c>
    </row>
    <row r="2055" spans="1:14" x14ac:dyDescent="0.2">
      <c r="A2055" s="983" t="s">
        <v>705</v>
      </c>
      <c r="B2055" s="984"/>
      <c r="L2055" s="828">
        <v>0</v>
      </c>
      <c r="N2055" s="828">
        <v>0</v>
      </c>
    </row>
    <row r="2056" spans="1:14" x14ac:dyDescent="0.2">
      <c r="A2056" s="985" t="s">
        <v>706</v>
      </c>
      <c r="L2056" s="828">
        <v>0</v>
      </c>
      <c r="N2056" s="828">
        <v>0</v>
      </c>
    </row>
    <row r="2057" spans="1:14" x14ac:dyDescent="0.2">
      <c r="A2057" s="985" t="s">
        <v>512</v>
      </c>
      <c r="L2057" s="828">
        <v>0</v>
      </c>
      <c r="N2057" s="828">
        <v>0</v>
      </c>
    </row>
    <row r="2058" spans="1:14" x14ac:dyDescent="0.2">
      <c r="A2058" s="985" t="s">
        <v>124</v>
      </c>
      <c r="L2058" s="828">
        <v>0</v>
      </c>
      <c r="N2058" s="828">
        <v>0</v>
      </c>
    </row>
    <row r="2059" spans="1:14" x14ac:dyDescent="0.2">
      <c r="A2059" s="111" t="s">
        <v>695</v>
      </c>
      <c r="B2059" s="986"/>
      <c r="L2059" s="828">
        <v>-154144</v>
      </c>
      <c r="N2059" s="828">
        <v>-149584</v>
      </c>
    </row>
  </sheetData>
  <customSheetViews>
    <customSheetView guid="{44A2B057-7D30-4594-817B-0DBCD9A92E4A}" state="hidden" topLeftCell="A1981">
      <selection activeCell="A1981" sqref="A1981"/>
      <pageMargins left="0.7" right="0.7" top="0.75" bottom="0.75" header="0.3" footer="0.3"/>
    </customSheetView>
    <customSheetView guid="{7FD99AA4-5903-494A-9F09-AEC84FBFFB84}" state="hidden" topLeftCell="A1981">
      <selection activeCell="A1981" sqref="A1981"/>
      <pageMargins left="0.7" right="0.7" top="0.75" bottom="0.75" header="0.3" footer="0.3"/>
    </customSheetView>
  </customSheetView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K6"/>
  <sheetViews>
    <sheetView workbookViewId="0">
      <selection activeCell="N21" sqref="N21"/>
    </sheetView>
  </sheetViews>
  <sheetFormatPr defaultRowHeight="15" x14ac:dyDescent="0.2"/>
  <cols>
    <col min="8" max="8" width="8.6640625" customWidth="1"/>
  </cols>
  <sheetData>
    <row r="1" spans="1:11" ht="15.75" x14ac:dyDescent="0.25">
      <c r="A1" s="20" t="str">
        <f>+'1'!A1</f>
        <v>CWM TAF LOCAL HEALTH BOARD ANNUAL ACCOUNTS 2018-19</v>
      </c>
      <c r="B1" s="68"/>
      <c r="C1" s="68"/>
      <c r="D1" s="68"/>
      <c r="E1" s="550"/>
      <c r="F1" s="550"/>
      <c r="G1" s="550"/>
      <c r="H1" s="550"/>
      <c r="I1" s="316"/>
      <c r="J1" s="316"/>
      <c r="K1" s="316"/>
    </row>
    <row r="2" spans="1:11" x14ac:dyDescent="0.2">
      <c r="I2" s="316"/>
      <c r="J2" s="316"/>
      <c r="K2" s="316"/>
    </row>
    <row r="6" spans="1:11" x14ac:dyDescent="0.2">
      <c r="I6" s="316"/>
    </row>
  </sheetData>
  <customSheetViews>
    <customSheetView guid="{44A2B057-7D30-4594-817B-0DBCD9A92E4A}" fitToPage="1">
      <selection activeCell="M20" sqref="L20:M34"/>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fitToPage="1">
      <selection activeCell="M20" sqref="L20:M34"/>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B19"/>
  <sheetViews>
    <sheetView workbookViewId="0">
      <selection activeCell="N21" sqref="N21"/>
    </sheetView>
  </sheetViews>
  <sheetFormatPr defaultColWidth="8.6640625" defaultRowHeight="12.75" x14ac:dyDescent="0.2"/>
  <cols>
    <col min="1" max="4" width="8.6640625" style="3"/>
    <col min="5" max="5" width="8.44140625" style="3" customWidth="1"/>
    <col min="6" max="6" width="8.6640625" style="3"/>
    <col min="7" max="7" width="7.109375" style="3" customWidth="1"/>
    <col min="8" max="8" width="12.5546875" style="3" customWidth="1"/>
    <col min="9" max="16384" width="8.6640625" style="3"/>
  </cols>
  <sheetData>
    <row r="1" spans="1:28" s="564" customFormat="1" ht="15.75" x14ac:dyDescent="0.25">
      <c r="A1" s="20" t="str">
        <f>+'1'!A1</f>
        <v>CWM TAF LOCAL HEALTH BOARD ANNUAL ACCOUNTS 2018-19</v>
      </c>
      <c r="B1" s="68"/>
      <c r="C1" s="68"/>
      <c r="D1" s="68"/>
      <c r="E1" s="550"/>
      <c r="F1" s="550"/>
      <c r="G1" s="550"/>
      <c r="H1" s="550"/>
      <c r="I1" s="316"/>
      <c r="J1" s="316"/>
      <c r="K1" s="316"/>
      <c r="L1" s="316"/>
    </row>
    <row r="2" spans="1:28" ht="15.75" x14ac:dyDescent="0.25">
      <c r="A2" s="92"/>
      <c r="B2" s="92"/>
      <c r="C2" s="92"/>
      <c r="D2" s="69"/>
      <c r="E2" s="69"/>
      <c r="F2" s="16"/>
      <c r="G2" s="16"/>
      <c r="H2" s="16"/>
      <c r="I2" s="16"/>
      <c r="J2" s="16"/>
      <c r="K2" s="16"/>
      <c r="L2" s="16"/>
      <c r="M2" s="16"/>
      <c r="N2" s="16"/>
      <c r="O2" s="16"/>
      <c r="P2" s="16"/>
      <c r="Q2" s="16"/>
      <c r="R2" s="16"/>
      <c r="S2" s="16"/>
      <c r="T2" s="16"/>
      <c r="U2" s="16"/>
      <c r="V2" s="16"/>
      <c r="W2" s="16"/>
      <c r="X2" s="16"/>
      <c r="Y2" s="16"/>
      <c r="Z2" s="16"/>
      <c r="AA2" s="16"/>
      <c r="AB2" s="16"/>
    </row>
    <row r="3" spans="1:28" x14ac:dyDescent="0.2">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row>
    <row r="4" spans="1:28" x14ac:dyDescent="0.2">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row>
    <row r="11" spans="1:28" ht="15" x14ac:dyDescent="0.2">
      <c r="A11" s="95"/>
    </row>
    <row r="19" spans="1:1" ht="15" x14ac:dyDescent="0.2">
      <c r="A19" s="95"/>
    </row>
  </sheetData>
  <customSheetViews>
    <customSheetView guid="{44A2B057-7D30-4594-817B-0DBCD9A92E4A}" fitToPage="1">
      <selection activeCell="M20" sqref="L20:M34"/>
      <pageMargins left="0.6692913385826772" right="0.35433070866141736" top="0.51181102362204722" bottom="0.70866141732283472" header="0.31496062992125984" footer="0.31496062992125984"/>
      <pageSetup paperSize="9" scale="98" orientation="portrait" r:id="rId1"/>
      <headerFooter>
        <oddFooter>&amp;C&amp;A</oddFooter>
      </headerFooter>
    </customSheetView>
    <customSheetView guid="{7FD99AA4-5903-494A-9F09-AEC84FBFFB84}" fitToPage="1">
      <selection activeCell="M20" sqref="L20:M34"/>
      <pageMargins left="0.6692913385826772" right="0.35433070866141736" top="0.51181102362204722" bottom="0.70866141732283472" header="0.31496062992125984" footer="0.31496062992125984"/>
      <pageSetup paperSize="9" scale="98" orientation="portrait" r:id="rId2"/>
      <headerFooter>
        <oddFooter>&amp;C&amp;A</oddFooter>
      </headerFooter>
    </customSheetView>
  </customSheetViews>
  <pageMargins left="0.6692913385826772" right="0.35433070866141736" top="0.51181102362204722" bottom="0.70866141732283472" header="0.31496062992125984" footer="0.31496062992125984"/>
  <pageSetup paperSize="9" scale="98" orientation="portrait" r:id="rId3"/>
  <headerFooter>
    <oddFooter>&amp;C&amp;A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K4"/>
  <sheetViews>
    <sheetView topLeftCell="A13" workbookViewId="0">
      <selection activeCell="N21" sqref="N21"/>
    </sheetView>
  </sheetViews>
  <sheetFormatPr defaultRowHeight="15" x14ac:dyDescent="0.2"/>
  <cols>
    <col min="8" max="8" width="19.6640625" customWidth="1"/>
  </cols>
  <sheetData>
    <row r="1" spans="1:11" ht="15.75" x14ac:dyDescent="0.25">
      <c r="A1" s="20" t="str">
        <f>+'1'!A1</f>
        <v>CWM TAF LOCAL HEALTH BOARD ANNUAL ACCOUNTS 2018-19</v>
      </c>
      <c r="B1" s="68"/>
      <c r="C1" s="68"/>
      <c r="D1" s="68"/>
      <c r="E1" s="550"/>
      <c r="F1" s="550"/>
      <c r="G1" s="550"/>
      <c r="H1" s="550"/>
      <c r="I1" s="316"/>
      <c r="J1" s="316"/>
      <c r="K1" s="316"/>
    </row>
    <row r="2" spans="1:11" ht="15.75" x14ac:dyDescent="0.25">
      <c r="A2" s="191"/>
      <c r="B2" s="69"/>
      <c r="C2" s="69"/>
      <c r="D2" s="69"/>
      <c r="E2" s="316"/>
      <c r="F2" s="316"/>
      <c r="G2" s="316"/>
      <c r="H2" s="316"/>
      <c r="I2" s="316"/>
      <c r="J2" s="316"/>
      <c r="K2" s="316"/>
    </row>
    <row r="3" spans="1:11" x14ac:dyDescent="0.2">
      <c r="A3" s="316"/>
      <c r="B3" s="316"/>
      <c r="C3" s="316"/>
      <c r="D3" s="316"/>
      <c r="E3" s="316"/>
      <c r="F3" s="316"/>
      <c r="G3" s="316"/>
      <c r="H3" s="316"/>
      <c r="I3" s="316"/>
      <c r="J3" s="316"/>
    </row>
    <row r="4" spans="1:11" x14ac:dyDescent="0.2">
      <c r="A4" s="316"/>
      <c r="B4" s="316"/>
      <c r="C4" s="316"/>
      <c r="D4" s="316"/>
      <c r="E4" s="316"/>
      <c r="F4" s="316"/>
      <c r="G4" s="316"/>
      <c r="H4" s="316"/>
      <c r="I4" s="316"/>
      <c r="J4" s="316"/>
    </row>
  </sheetData>
  <customSheetViews>
    <customSheetView guid="{44A2B057-7D30-4594-817B-0DBCD9A92E4A}" fitToPage="1" topLeftCell="A5">
      <selection activeCell="M20" sqref="L20:M34"/>
      <pageMargins left="0.70866141732283472" right="0.70866141732283472" top="0.74803149606299213" bottom="0.74803149606299213" header="0.31496062992125984" footer="0.31496062992125984"/>
      <pageSetup paperSize="9" scale="90" orientation="portrait" r:id="rId1"/>
      <headerFooter>
        <oddFooter>&amp;C&amp;A</oddFooter>
      </headerFooter>
    </customSheetView>
    <customSheetView guid="{7FD99AA4-5903-494A-9F09-AEC84FBFFB84}" fitToPage="1" topLeftCell="A5">
      <selection activeCell="M20" sqref="L20:M34"/>
      <pageMargins left="0.70866141732283472" right="0.70866141732283472" top="0.74803149606299213" bottom="0.74803149606299213" header="0.31496062992125984" footer="0.31496062992125984"/>
      <pageSetup paperSize="9" scale="90"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0" orientation="portrait" r:id="rId3"/>
  <headerFooter>
    <oddFooter>&amp;C&amp;A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H1"/>
  <sheetViews>
    <sheetView workbookViewId="0">
      <selection activeCell="N21" sqref="N21"/>
    </sheetView>
  </sheetViews>
  <sheetFormatPr defaultRowHeight="15" x14ac:dyDescent="0.2"/>
  <cols>
    <col min="8" max="8" width="12.6640625" customWidth="1"/>
  </cols>
  <sheetData>
    <row r="1" spans="1:8" ht="15.75" x14ac:dyDescent="0.25">
      <c r="A1" s="20" t="str">
        <f>+'1'!A1</f>
        <v>CWM TAF LOCAL HEALTH BOARD ANNUAL ACCOUNTS 2018-19</v>
      </c>
      <c r="B1" s="68"/>
      <c r="C1" s="68"/>
      <c r="D1" s="68"/>
      <c r="E1" s="550"/>
      <c r="F1" s="550"/>
      <c r="G1" s="550"/>
      <c r="H1" s="550"/>
    </row>
  </sheetData>
  <customSheetViews>
    <customSheetView guid="{44A2B057-7D30-4594-817B-0DBCD9A92E4A}" fitToPage="1">
      <selection activeCell="M20" sqref="L20:M34"/>
      <pageMargins left="0.70866141732283472" right="0.70866141732283472" top="0.74803149606299213" bottom="0.74803149606299213" header="0.31496062992125984" footer="0.31496062992125984"/>
      <pageSetup paperSize="9" scale="94" orientation="portrait" r:id="rId1"/>
      <headerFooter>
        <oddFooter>&amp;C&amp;A</oddFooter>
      </headerFooter>
    </customSheetView>
    <customSheetView guid="{7FD99AA4-5903-494A-9F09-AEC84FBFFB84}" fitToPage="1">
      <selection activeCell="M20" sqref="L20:M34"/>
      <pageMargins left="0.70866141732283472" right="0.70866141732283472" top="0.74803149606299213" bottom="0.74803149606299213" header="0.31496062992125984" footer="0.31496062992125984"/>
      <pageSetup paperSize="9" scale="9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9" orientation="portrait" r:id="rId3"/>
  <headerFooter>
    <oddFooter>&amp;C&amp;A</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AB19"/>
  <sheetViews>
    <sheetView topLeftCell="A22" workbookViewId="0">
      <selection activeCell="N21" sqref="N21"/>
    </sheetView>
  </sheetViews>
  <sheetFormatPr defaultColWidth="8.6640625" defaultRowHeight="12.75" x14ac:dyDescent="0.2"/>
  <cols>
    <col min="1" max="8" width="8.6640625" style="3"/>
    <col min="9" max="11" width="8.6640625" style="16"/>
    <col min="12" max="16384" width="8.6640625" style="3"/>
  </cols>
  <sheetData>
    <row r="1" spans="1:28" ht="15.75" x14ac:dyDescent="0.25">
      <c r="A1" s="20" t="str">
        <f>+'1'!A1</f>
        <v>CWM TAF LOCAL HEALTH BOARD ANNUAL ACCOUNTS 2018-19</v>
      </c>
      <c r="B1" s="68"/>
      <c r="C1" s="68"/>
      <c r="D1" s="68"/>
      <c r="E1" s="68"/>
      <c r="F1" s="565"/>
      <c r="G1" s="566"/>
      <c r="H1" s="566"/>
      <c r="L1" s="16"/>
      <c r="M1" s="16"/>
      <c r="N1" s="16"/>
      <c r="O1" s="16"/>
      <c r="P1" s="16"/>
      <c r="Q1" s="16"/>
      <c r="R1" s="16"/>
      <c r="S1" s="16"/>
      <c r="T1" s="16"/>
      <c r="U1" s="16"/>
      <c r="V1" s="16"/>
      <c r="W1" s="16"/>
      <c r="X1" s="16"/>
      <c r="Y1" s="16"/>
      <c r="Z1" s="16"/>
      <c r="AA1" s="16"/>
      <c r="AB1" s="16"/>
    </row>
    <row r="2" spans="1:28" ht="15.75" x14ac:dyDescent="0.25">
      <c r="A2" s="92"/>
      <c r="B2" s="92"/>
      <c r="C2" s="92"/>
      <c r="D2" s="69"/>
      <c r="E2" s="69"/>
      <c r="F2" s="16"/>
      <c r="G2" s="16"/>
      <c r="H2" s="16"/>
      <c r="L2" s="16"/>
      <c r="M2" s="16"/>
      <c r="N2" s="16"/>
      <c r="O2" s="16"/>
      <c r="P2" s="16"/>
      <c r="Q2" s="16"/>
      <c r="R2" s="16"/>
      <c r="S2" s="16"/>
      <c r="T2" s="16"/>
      <c r="U2" s="16"/>
      <c r="V2" s="16"/>
      <c r="W2" s="16"/>
      <c r="X2" s="16"/>
      <c r="Y2" s="16"/>
      <c r="Z2" s="16"/>
      <c r="AA2" s="16"/>
      <c r="AB2" s="16"/>
    </row>
    <row r="3" spans="1:28" x14ac:dyDescent="0.2">
      <c r="A3" s="16"/>
      <c r="B3" s="16"/>
      <c r="C3" s="16"/>
      <c r="D3" s="16"/>
      <c r="E3" s="16"/>
      <c r="F3" s="16"/>
      <c r="G3" s="16"/>
      <c r="H3" s="16"/>
      <c r="L3" s="16"/>
      <c r="M3" s="16"/>
      <c r="N3" s="16"/>
      <c r="O3" s="16"/>
      <c r="P3" s="16"/>
      <c r="Q3" s="16"/>
      <c r="R3" s="16"/>
      <c r="S3" s="16"/>
      <c r="T3" s="16"/>
      <c r="U3" s="16"/>
      <c r="V3" s="16"/>
      <c r="W3" s="16"/>
      <c r="X3" s="16"/>
      <c r="Y3" s="16"/>
      <c r="Z3" s="16"/>
      <c r="AA3" s="16"/>
      <c r="AB3" s="16"/>
    </row>
    <row r="4" spans="1:28" x14ac:dyDescent="0.2">
      <c r="A4" s="16"/>
      <c r="B4" s="16"/>
      <c r="C4" s="16"/>
      <c r="D4" s="16"/>
      <c r="E4" s="16"/>
      <c r="F4" s="16"/>
      <c r="G4" s="16"/>
      <c r="H4" s="16"/>
      <c r="L4" s="16"/>
      <c r="M4" s="16"/>
      <c r="N4" s="16"/>
      <c r="O4" s="16"/>
      <c r="P4" s="16"/>
      <c r="Q4" s="16"/>
      <c r="R4" s="16"/>
      <c r="S4" s="16"/>
      <c r="T4" s="16"/>
      <c r="U4" s="16"/>
      <c r="V4" s="16"/>
      <c r="W4" s="16"/>
      <c r="X4" s="16"/>
      <c r="Y4" s="16"/>
      <c r="Z4" s="16"/>
      <c r="AA4" s="16"/>
      <c r="AB4" s="16"/>
    </row>
    <row r="11" spans="1:28" ht="15" x14ac:dyDescent="0.2">
      <c r="A11" s="95"/>
    </row>
    <row r="19" spans="1:1" ht="15" x14ac:dyDescent="0.2">
      <c r="A19" s="95"/>
    </row>
  </sheetData>
  <customSheetViews>
    <customSheetView guid="{44A2B057-7D30-4594-817B-0DBCD9A92E4A}" fitToPage="1">
      <selection activeCell="L55" sqref="L55"/>
      <pageMargins left="0.70866141732283472" right="0.70866141732283472" top="0.74803149606299213" bottom="0.74803149606299213" header="0.31496062992125984" footer="0.31496062992125984"/>
      <pageSetup paperSize="9" scale="94" orientation="portrait" r:id="rId1"/>
      <headerFooter>
        <oddFooter>&amp;C&amp;A</oddFooter>
      </headerFooter>
    </customSheetView>
    <customSheetView guid="{7FD99AA4-5903-494A-9F09-AEC84FBFFB84}" fitToPage="1">
      <selection activeCell="L55" sqref="L55"/>
      <pageMargins left="0.70866141732283472" right="0.70866141732283472" top="0.74803149606299213" bottom="0.74803149606299213" header="0.31496062992125984" footer="0.31496062992125984"/>
      <pageSetup paperSize="9" scale="9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4" orientation="portrait" r:id="rId3"/>
  <headerFooter>
    <oddFooter>&amp;C&amp;A</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K3"/>
  <sheetViews>
    <sheetView topLeftCell="A10" workbookViewId="0">
      <selection activeCell="J29" sqref="J29"/>
    </sheetView>
  </sheetViews>
  <sheetFormatPr defaultRowHeight="15" x14ac:dyDescent="0.2"/>
  <sheetData>
    <row r="1" spans="1:11" ht="15.75" x14ac:dyDescent="0.25">
      <c r="A1" s="20" t="str">
        <f>+'1'!A1</f>
        <v>CWM TAF LOCAL HEALTH BOARD ANNUAL ACCOUNTS 2018-19</v>
      </c>
      <c r="B1" s="68"/>
      <c r="C1" s="68"/>
      <c r="D1" s="68"/>
      <c r="E1" s="550"/>
      <c r="F1" s="550"/>
      <c r="G1" s="550"/>
      <c r="H1" s="550"/>
      <c r="I1" s="316"/>
      <c r="J1" s="316"/>
      <c r="K1" s="316"/>
    </row>
    <row r="2" spans="1:11" x14ac:dyDescent="0.2">
      <c r="I2" s="316"/>
      <c r="J2" s="316"/>
      <c r="K2" s="316"/>
    </row>
    <row r="3" spans="1:11" x14ac:dyDescent="0.2">
      <c r="I3" s="316"/>
      <c r="J3" s="316"/>
      <c r="K3" s="316"/>
    </row>
  </sheetData>
  <customSheetViews>
    <customSheetView guid="{44A2B057-7D30-4594-817B-0DBCD9A92E4A}" fitToPage="1">
      <selection activeCell="M20" sqref="L20:M34"/>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fitToPage="1">
      <selection activeCell="M20" sqref="L20:M34"/>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AB23"/>
  <sheetViews>
    <sheetView topLeftCell="A13" workbookViewId="0">
      <selection activeCell="N21" sqref="N21"/>
    </sheetView>
  </sheetViews>
  <sheetFormatPr defaultColWidth="8.6640625" defaultRowHeight="12.75" x14ac:dyDescent="0.2"/>
  <cols>
    <col min="1" max="8" width="8.6640625" style="3"/>
    <col min="9" max="11" width="8.6640625" style="16"/>
    <col min="12" max="16384" width="8.6640625" style="3"/>
  </cols>
  <sheetData>
    <row r="1" spans="1:28" ht="15.75" x14ac:dyDescent="0.25">
      <c r="A1" s="20" t="str">
        <f>+'1'!A1</f>
        <v>CWM TAF LOCAL HEALTH BOARD ANNUAL ACCOUNTS 2018-19</v>
      </c>
      <c r="B1" s="68"/>
      <c r="C1" s="68"/>
      <c r="D1" s="68"/>
      <c r="E1" s="68"/>
      <c r="F1" s="565"/>
      <c r="G1" s="566"/>
      <c r="H1" s="566"/>
      <c r="L1" s="16"/>
      <c r="M1" s="16"/>
      <c r="N1" s="16"/>
      <c r="O1" s="16"/>
      <c r="P1" s="16"/>
      <c r="Q1" s="16"/>
      <c r="R1" s="16"/>
      <c r="S1" s="16"/>
      <c r="T1" s="16"/>
      <c r="U1" s="16"/>
      <c r="V1" s="16"/>
      <c r="W1" s="16"/>
      <c r="X1" s="16"/>
      <c r="Y1" s="16"/>
      <c r="Z1" s="16"/>
      <c r="AA1" s="16"/>
      <c r="AB1" s="16"/>
    </row>
    <row r="2" spans="1:28" ht="15.75" x14ac:dyDescent="0.25">
      <c r="A2" s="92"/>
      <c r="B2" s="92"/>
      <c r="C2" s="92"/>
      <c r="D2" s="69"/>
      <c r="E2" s="69"/>
      <c r="F2" s="16"/>
      <c r="G2" s="16"/>
      <c r="H2" s="16"/>
      <c r="L2" s="16"/>
      <c r="M2" s="16"/>
      <c r="N2" s="16"/>
      <c r="O2" s="16"/>
      <c r="P2" s="16"/>
      <c r="Q2" s="16"/>
      <c r="R2" s="16"/>
      <c r="S2" s="16"/>
      <c r="T2" s="16"/>
      <c r="U2" s="16"/>
      <c r="V2" s="16"/>
      <c r="W2" s="16"/>
      <c r="X2" s="16"/>
      <c r="Y2" s="16"/>
      <c r="Z2" s="16"/>
      <c r="AA2" s="16"/>
      <c r="AB2" s="16"/>
    </row>
    <row r="3" spans="1:28" x14ac:dyDescent="0.2">
      <c r="A3" s="16"/>
      <c r="B3" s="16"/>
      <c r="C3" s="16"/>
      <c r="D3" s="16"/>
      <c r="E3" s="16"/>
      <c r="F3" s="16"/>
      <c r="G3" s="16"/>
      <c r="H3" s="16"/>
      <c r="L3" s="16"/>
      <c r="M3" s="16"/>
      <c r="N3" s="16"/>
      <c r="O3" s="16"/>
      <c r="P3" s="16"/>
      <c r="Q3" s="16"/>
      <c r="R3" s="16"/>
      <c r="S3" s="16"/>
      <c r="T3" s="16"/>
      <c r="U3" s="16"/>
      <c r="V3" s="16"/>
      <c r="W3" s="16"/>
      <c r="X3" s="16"/>
      <c r="Y3" s="16"/>
      <c r="Z3" s="16"/>
      <c r="AA3" s="16"/>
      <c r="AB3" s="16"/>
    </row>
    <row r="4" spans="1:28" ht="10.5" customHeight="1" x14ac:dyDescent="0.2">
      <c r="A4" s="16"/>
      <c r="B4" s="16"/>
      <c r="C4" s="16"/>
      <c r="D4" s="16"/>
      <c r="E4" s="16"/>
      <c r="F4" s="16"/>
      <c r="G4" s="16"/>
      <c r="H4" s="16"/>
      <c r="L4" s="16"/>
      <c r="M4" s="16"/>
      <c r="N4" s="16"/>
      <c r="O4" s="16"/>
      <c r="P4" s="16"/>
      <c r="Q4" s="16"/>
      <c r="R4" s="16"/>
      <c r="S4" s="16"/>
      <c r="T4" s="16"/>
      <c r="U4" s="16"/>
      <c r="V4" s="16"/>
      <c r="W4" s="16"/>
      <c r="X4" s="16"/>
      <c r="Y4" s="16"/>
      <c r="Z4" s="16"/>
      <c r="AA4" s="16"/>
      <c r="AB4" s="16"/>
    </row>
    <row r="11" spans="1:28" ht="15" x14ac:dyDescent="0.2">
      <c r="A11" s="95"/>
    </row>
    <row r="19" spans="1:15" ht="15" x14ac:dyDescent="0.2">
      <c r="A19" s="95"/>
    </row>
    <row r="21" spans="1:15" x14ac:dyDescent="0.2">
      <c r="O21" s="830"/>
    </row>
    <row r="22" spans="1:15" x14ac:dyDescent="0.2">
      <c r="O22" s="830"/>
    </row>
    <row r="23" spans="1:15" x14ac:dyDescent="0.2">
      <c r="O23" s="830"/>
    </row>
  </sheetData>
  <customSheetViews>
    <customSheetView guid="{44A2B057-7D30-4594-817B-0DBCD9A92E4A}" fitToPage="1">
      <selection activeCell="K29" sqref="K29"/>
      <pageMargins left="0.70866141732283472" right="0.70866141732283472" top="0.74803149606299213" bottom="0.74803149606299213" header="0.31496062992125984" footer="0.31496062992125984"/>
      <pageSetup paperSize="9" scale="94" orientation="portrait" r:id="rId1"/>
      <headerFooter>
        <oddFooter>&amp;C&amp;A</oddFooter>
      </headerFooter>
    </customSheetView>
    <customSheetView guid="{7FD99AA4-5903-494A-9F09-AEC84FBFFB84}" fitToPage="1">
      <selection activeCell="K29" sqref="K29"/>
      <pageMargins left="0.70866141732283472" right="0.70866141732283472" top="0.74803149606299213" bottom="0.74803149606299213" header="0.31496062992125984" footer="0.31496062992125984"/>
      <pageSetup paperSize="9" scale="9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4" orientation="portrait" r:id="rId3"/>
  <headerFooter>
    <oddFooter>&amp;C&amp;A</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H1"/>
  <sheetViews>
    <sheetView topLeftCell="A10" workbookViewId="0">
      <selection activeCell="N21" sqref="N21"/>
    </sheetView>
  </sheetViews>
  <sheetFormatPr defaultRowHeight="15" x14ac:dyDescent="0.2"/>
  <sheetData>
    <row r="1" spans="1:8" ht="15.75" x14ac:dyDescent="0.25">
      <c r="A1" s="20" t="str">
        <f>+'1'!A1</f>
        <v>CWM TAF LOCAL HEALTH BOARD ANNUAL ACCOUNTS 2018-19</v>
      </c>
      <c r="B1" s="68"/>
      <c r="C1" s="68"/>
      <c r="D1" s="68"/>
      <c r="E1" s="550"/>
      <c r="F1" s="550"/>
      <c r="G1" s="550"/>
      <c r="H1" s="550"/>
    </row>
  </sheetData>
  <customSheetViews>
    <customSheetView guid="{44A2B057-7D30-4594-817B-0DBCD9A92E4A}" fitToPage="1" topLeftCell="A22">
      <selection activeCell="J37" sqref="J37"/>
      <pageMargins left="0.70866141732283472" right="0.70866141732283472" top="0.74803149606299213" bottom="0.74803149606299213" header="0.31496062992125984" footer="0.31496062992125984"/>
      <pageSetup paperSize="9" scale="87" orientation="portrait" r:id="rId1"/>
      <headerFooter>
        <oddFooter>&amp;C&amp;A</oddFooter>
      </headerFooter>
    </customSheetView>
    <customSheetView guid="{7FD99AA4-5903-494A-9F09-AEC84FBFFB84}" fitToPage="1" topLeftCell="A22">
      <selection activeCell="J37" sqref="J37"/>
      <pageMargins left="0.70866141732283472" right="0.70866141732283472" top="0.74803149606299213" bottom="0.74803149606299213" header="0.31496062992125984" footer="0.31496062992125984"/>
      <pageSetup paperSize="9" scale="87"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7" orientation="portrait" r:id="rId3"/>
  <headerFooter>
    <oddFooter>&amp;C&amp;A</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AB56"/>
  <sheetViews>
    <sheetView topLeftCell="A43" workbookViewId="0">
      <selection activeCell="D65" sqref="D65"/>
    </sheetView>
  </sheetViews>
  <sheetFormatPr defaultColWidth="8.6640625" defaultRowHeight="12.75" x14ac:dyDescent="0.2"/>
  <cols>
    <col min="1" max="6" width="8.6640625" style="3"/>
    <col min="7" max="7" width="16.88671875" style="3" customWidth="1"/>
    <col min="8" max="8" width="0.109375" style="3" hidden="1" customWidth="1"/>
    <col min="9" max="9" width="5.21875" style="16" customWidth="1"/>
    <col min="10" max="11" width="8.6640625" style="16"/>
    <col min="12" max="16384" width="8.6640625" style="3"/>
  </cols>
  <sheetData>
    <row r="1" spans="1:28" ht="15.75" x14ac:dyDescent="0.25">
      <c r="A1" s="20" t="str">
        <f>+'1'!A1</f>
        <v>CWM TAF LOCAL HEALTH BOARD ANNUAL ACCOUNTS 2018-19</v>
      </c>
      <c r="B1" s="68"/>
      <c r="C1" s="68"/>
      <c r="D1" s="68"/>
      <c r="E1" s="68"/>
      <c r="F1" s="565"/>
      <c r="G1" s="566"/>
      <c r="H1" s="16"/>
      <c r="L1" s="16"/>
      <c r="M1" s="16"/>
      <c r="N1" s="16"/>
      <c r="O1" s="16"/>
      <c r="P1" s="16"/>
      <c r="Q1" s="16"/>
      <c r="R1" s="16"/>
      <c r="S1" s="16"/>
      <c r="T1" s="16"/>
      <c r="U1" s="16"/>
      <c r="V1" s="16"/>
      <c r="W1" s="16"/>
      <c r="X1" s="16"/>
      <c r="Y1" s="16"/>
      <c r="Z1" s="16"/>
      <c r="AA1" s="16"/>
      <c r="AB1" s="16"/>
    </row>
    <row r="2" spans="1:28" ht="15.75" x14ac:dyDescent="0.25">
      <c r="A2" s="92"/>
      <c r="B2" s="92"/>
      <c r="C2" s="92"/>
      <c r="D2" s="69"/>
      <c r="E2" s="69"/>
      <c r="F2" s="16"/>
      <c r="G2" s="16"/>
      <c r="H2" s="16"/>
      <c r="L2" s="16"/>
      <c r="M2" s="16"/>
      <c r="N2" s="16"/>
      <c r="O2" s="16"/>
      <c r="P2" s="16"/>
      <c r="Q2" s="16"/>
      <c r="R2" s="16"/>
      <c r="S2" s="16"/>
      <c r="T2" s="16"/>
      <c r="U2" s="16"/>
      <c r="V2" s="16"/>
      <c r="W2" s="16"/>
      <c r="X2" s="16"/>
      <c r="Y2" s="16"/>
      <c r="Z2" s="16"/>
      <c r="AA2" s="16"/>
      <c r="AB2" s="16"/>
    </row>
    <row r="3" spans="1:28" ht="14.25" customHeight="1" x14ac:dyDescent="0.2">
      <c r="A3" s="16"/>
      <c r="B3" s="16"/>
      <c r="C3" s="16"/>
      <c r="D3" s="16"/>
      <c r="E3" s="16"/>
      <c r="F3" s="16"/>
      <c r="G3" s="16"/>
      <c r="H3" s="16"/>
      <c r="L3" s="16"/>
      <c r="M3" s="16"/>
      <c r="N3" s="16"/>
      <c r="O3" s="16"/>
      <c r="P3" s="16"/>
      <c r="Q3" s="16"/>
      <c r="R3" s="16"/>
      <c r="S3" s="16"/>
      <c r="T3" s="16"/>
      <c r="U3" s="16"/>
      <c r="V3" s="16"/>
      <c r="W3" s="16"/>
      <c r="X3" s="16"/>
      <c r="Y3" s="16"/>
      <c r="Z3" s="16"/>
      <c r="AA3" s="16"/>
      <c r="AB3" s="16"/>
    </row>
    <row r="4" spans="1:28" x14ac:dyDescent="0.2">
      <c r="A4" s="16"/>
      <c r="B4" s="16"/>
      <c r="C4" s="16"/>
      <c r="D4" s="16"/>
      <c r="E4" s="16"/>
      <c r="F4" s="16"/>
      <c r="G4" s="16"/>
      <c r="H4" s="16"/>
      <c r="L4" s="16"/>
      <c r="M4" s="16"/>
      <c r="N4" s="16"/>
      <c r="O4" s="16"/>
      <c r="P4" s="16"/>
      <c r="Q4" s="16"/>
      <c r="R4" s="16"/>
      <c r="S4" s="16"/>
      <c r="T4" s="16"/>
      <c r="U4" s="16"/>
      <c r="V4" s="16"/>
      <c r="W4" s="16"/>
      <c r="X4" s="16"/>
      <c r="Y4" s="16"/>
      <c r="Z4" s="16"/>
      <c r="AA4" s="16"/>
      <c r="AB4" s="16"/>
    </row>
    <row r="11" spans="1:28" ht="15" x14ac:dyDescent="0.2">
      <c r="A11" s="95"/>
    </row>
    <row r="13" spans="1:28" x14ac:dyDescent="0.2">
      <c r="B13" s="19"/>
      <c r="D13" s="19"/>
      <c r="F13" s="19"/>
      <c r="H13" s="19"/>
    </row>
    <row r="14" spans="1:28" x14ac:dyDescent="0.2">
      <c r="B14" s="19"/>
      <c r="D14" s="19"/>
      <c r="F14" s="19"/>
      <c r="H14" s="19"/>
    </row>
    <row r="19" spans="1:8" ht="15" x14ac:dyDescent="0.2">
      <c r="A19" s="95"/>
      <c r="B19" s="19"/>
    </row>
    <row r="20" spans="1:8" x14ac:dyDescent="0.2">
      <c r="B20" s="19"/>
      <c r="D20" s="19"/>
      <c r="F20" s="19"/>
      <c r="H20" s="19"/>
    </row>
    <row r="21" spans="1:8" x14ac:dyDescent="0.2">
      <c r="B21" s="19"/>
      <c r="D21" s="19"/>
      <c r="F21" s="19"/>
      <c r="H21" s="19"/>
    </row>
    <row r="22" spans="1:8" x14ac:dyDescent="0.2">
      <c r="B22" s="19"/>
      <c r="D22" s="19"/>
      <c r="F22" s="19"/>
      <c r="H22" s="19"/>
    </row>
    <row r="23" spans="1:8" x14ac:dyDescent="0.2">
      <c r="B23" s="19"/>
      <c r="D23" s="19"/>
      <c r="F23" s="19"/>
      <c r="H23" s="19"/>
    </row>
    <row r="24" spans="1:8" x14ac:dyDescent="0.2">
      <c r="B24" s="19"/>
      <c r="D24" s="19"/>
      <c r="F24" s="19"/>
      <c r="H24" s="19"/>
    </row>
    <row r="25" spans="1:8" x14ac:dyDescent="0.2">
      <c r="B25" s="19"/>
      <c r="D25" s="19"/>
      <c r="F25" s="19"/>
      <c r="H25" s="19"/>
    </row>
    <row r="26" spans="1:8" x14ac:dyDescent="0.2">
      <c r="B26" s="19"/>
    </row>
    <row r="27" spans="1:8" x14ac:dyDescent="0.2">
      <c r="B27" s="19"/>
      <c r="D27" s="19"/>
      <c r="F27" s="19"/>
      <c r="H27" s="19"/>
    </row>
    <row r="28" spans="1:8" x14ac:dyDescent="0.2">
      <c r="B28" s="19"/>
      <c r="D28" s="19"/>
      <c r="F28" s="19"/>
      <c r="H28" s="19"/>
    </row>
    <row r="34" spans="1:10" x14ac:dyDescent="0.2">
      <c r="A34" s="19"/>
      <c r="B34" s="19"/>
      <c r="C34" s="19"/>
      <c r="D34" s="19"/>
      <c r="E34" s="19"/>
      <c r="F34" s="19"/>
      <c r="G34" s="19"/>
      <c r="H34" s="19"/>
      <c r="I34" s="44"/>
      <c r="J34" s="44"/>
    </row>
    <row r="35" spans="1:10" x14ac:dyDescent="0.2">
      <c r="A35" s="19"/>
      <c r="B35" s="19"/>
      <c r="C35" s="19"/>
      <c r="D35" s="19"/>
      <c r="E35" s="19"/>
      <c r="F35" s="19"/>
      <c r="G35" s="19"/>
      <c r="H35" s="19"/>
      <c r="I35" s="44"/>
      <c r="J35" s="44"/>
    </row>
    <row r="36" spans="1:10" x14ac:dyDescent="0.2">
      <c r="A36" s="19"/>
      <c r="B36" s="19"/>
      <c r="C36" s="19"/>
      <c r="D36" s="19"/>
      <c r="E36" s="19"/>
      <c r="F36" s="19"/>
      <c r="G36" s="19"/>
      <c r="H36" s="19"/>
      <c r="I36" s="44"/>
      <c r="J36" s="44"/>
    </row>
    <row r="37" spans="1:10" x14ac:dyDescent="0.2">
      <c r="A37" s="19"/>
      <c r="B37" s="19"/>
      <c r="C37" s="19"/>
      <c r="D37" s="19"/>
      <c r="E37" s="19"/>
      <c r="F37" s="19"/>
      <c r="G37" s="19"/>
      <c r="H37" s="19"/>
      <c r="I37" s="44"/>
      <c r="J37" s="44"/>
    </row>
    <row r="38" spans="1:10" x14ac:dyDescent="0.2">
      <c r="A38" s="19"/>
      <c r="B38" s="19"/>
      <c r="C38" s="19"/>
      <c r="D38" s="19"/>
      <c r="E38" s="19"/>
      <c r="F38" s="19"/>
      <c r="G38" s="19"/>
      <c r="H38" s="19"/>
      <c r="I38" s="44"/>
      <c r="J38" s="44"/>
    </row>
    <row r="39" spans="1:10" x14ac:dyDescent="0.2">
      <c r="A39" s="19"/>
      <c r="B39" s="19"/>
      <c r="C39" s="19"/>
      <c r="D39" s="19"/>
      <c r="E39" s="19"/>
      <c r="F39" s="19"/>
      <c r="G39" s="19"/>
      <c r="H39" s="19"/>
      <c r="I39" s="44"/>
      <c r="J39" s="44"/>
    </row>
    <row r="40" spans="1:10" x14ac:dyDescent="0.2">
      <c r="A40" s="19"/>
      <c r="B40" s="19"/>
      <c r="C40" s="19"/>
      <c r="D40" s="19"/>
      <c r="E40" s="19"/>
      <c r="F40" s="19"/>
      <c r="G40" s="19"/>
      <c r="H40" s="19"/>
      <c r="I40" s="44"/>
      <c r="J40" s="44"/>
    </row>
    <row r="41" spans="1:10" x14ac:dyDescent="0.2">
      <c r="A41" s="19"/>
      <c r="B41" s="19"/>
      <c r="C41" s="19"/>
      <c r="D41" s="19"/>
      <c r="E41" s="19"/>
      <c r="F41" s="19"/>
      <c r="G41" s="19"/>
      <c r="H41" s="19"/>
      <c r="I41" s="44"/>
      <c r="J41" s="44"/>
    </row>
    <row r="42" spans="1:10" x14ac:dyDescent="0.2">
      <c r="A42" s="19"/>
      <c r="B42" s="19"/>
      <c r="C42" s="19"/>
      <c r="D42" s="19"/>
      <c r="E42" s="19"/>
      <c r="F42" s="19"/>
      <c r="G42" s="19"/>
      <c r="H42" s="19"/>
      <c r="I42" s="44"/>
      <c r="J42" s="44"/>
    </row>
    <row r="43" spans="1:10" x14ac:dyDescent="0.2">
      <c r="A43" s="19"/>
      <c r="B43" s="19"/>
      <c r="C43" s="19"/>
      <c r="D43" s="19"/>
      <c r="E43" s="19"/>
      <c r="F43" s="19"/>
      <c r="G43" s="19"/>
      <c r="H43" s="19"/>
      <c r="I43" s="44"/>
      <c r="J43" s="44"/>
    </row>
    <row r="44" spans="1:10" x14ac:dyDescent="0.2">
      <c r="A44" s="19"/>
      <c r="B44" s="19"/>
      <c r="C44" s="19"/>
      <c r="D44" s="19"/>
      <c r="E44" s="19"/>
      <c r="F44" s="19"/>
      <c r="G44" s="19"/>
      <c r="H44" s="19"/>
      <c r="I44" s="44"/>
      <c r="J44" s="44"/>
    </row>
    <row r="45" spans="1:10" x14ac:dyDescent="0.2">
      <c r="A45" s="19"/>
      <c r="B45" s="19"/>
      <c r="C45" s="19"/>
      <c r="D45" s="19"/>
      <c r="E45" s="19"/>
      <c r="F45" s="19"/>
      <c r="G45" s="19"/>
      <c r="H45" s="19"/>
      <c r="I45" s="44"/>
      <c r="J45" s="44"/>
    </row>
    <row r="46" spans="1:10" x14ac:dyDescent="0.2">
      <c r="A46" s="19"/>
      <c r="B46" s="19"/>
      <c r="C46" s="19"/>
      <c r="D46" s="19"/>
      <c r="E46" s="19"/>
      <c r="F46" s="19"/>
      <c r="G46" s="19"/>
      <c r="H46" s="19"/>
      <c r="I46" s="44"/>
      <c r="J46" s="44"/>
    </row>
    <row r="47" spans="1:10" x14ac:dyDescent="0.2">
      <c r="A47" s="19"/>
      <c r="B47" s="19"/>
      <c r="C47" s="19"/>
      <c r="D47" s="19"/>
      <c r="E47" s="19"/>
      <c r="F47" s="19"/>
      <c r="G47" s="19"/>
      <c r="H47" s="19"/>
      <c r="I47" s="44"/>
      <c r="J47" s="44"/>
    </row>
    <row r="48" spans="1:10" x14ac:dyDescent="0.2">
      <c r="A48" s="19"/>
      <c r="B48" s="19"/>
      <c r="C48" s="19"/>
      <c r="D48" s="19"/>
      <c r="E48" s="19"/>
      <c r="F48" s="19"/>
      <c r="G48" s="19"/>
      <c r="H48" s="19"/>
      <c r="I48" s="44"/>
      <c r="J48" s="44"/>
    </row>
    <row r="49" spans="1:10" x14ac:dyDescent="0.2">
      <c r="A49" s="19"/>
      <c r="B49" s="19"/>
      <c r="C49" s="19"/>
      <c r="D49" s="19"/>
      <c r="E49" s="19"/>
      <c r="F49" s="19"/>
      <c r="G49" s="19"/>
      <c r="H49" s="19"/>
      <c r="I49" s="44"/>
      <c r="J49" s="44"/>
    </row>
    <row r="50" spans="1:10" x14ac:dyDescent="0.2">
      <c r="A50" s="19"/>
      <c r="B50" s="19"/>
      <c r="C50" s="19"/>
      <c r="D50" s="19"/>
      <c r="E50" s="19"/>
      <c r="F50" s="19"/>
      <c r="G50" s="19"/>
      <c r="H50" s="19"/>
      <c r="I50" s="44"/>
      <c r="J50" s="44"/>
    </row>
    <row r="51" spans="1:10" x14ac:dyDescent="0.2">
      <c r="A51" s="19"/>
      <c r="B51" s="19"/>
      <c r="C51" s="19"/>
      <c r="D51" s="19"/>
      <c r="E51" s="19"/>
      <c r="F51" s="19"/>
      <c r="G51" s="19"/>
      <c r="H51" s="19"/>
      <c r="I51" s="44"/>
      <c r="J51" s="44"/>
    </row>
    <row r="52" spans="1:10" x14ac:dyDescent="0.2">
      <c r="A52" s="19"/>
      <c r="B52" s="19"/>
      <c r="C52" s="19"/>
      <c r="D52" s="19"/>
      <c r="E52" s="19"/>
      <c r="F52" s="19"/>
      <c r="G52" s="19"/>
      <c r="H52" s="19"/>
      <c r="I52" s="44"/>
      <c r="J52" s="44"/>
    </row>
    <row r="53" spans="1:10" x14ac:dyDescent="0.2">
      <c r="A53" s="19"/>
      <c r="B53" s="19"/>
      <c r="C53" s="19"/>
      <c r="D53" s="19"/>
      <c r="E53" s="19"/>
      <c r="F53" s="19"/>
      <c r="G53" s="19"/>
      <c r="H53" s="19"/>
      <c r="I53" s="44"/>
      <c r="J53" s="44"/>
    </row>
    <row r="54" spans="1:10" x14ac:dyDescent="0.2">
      <c r="A54" s="19"/>
      <c r="B54" s="19"/>
      <c r="C54" s="19"/>
      <c r="D54" s="19"/>
      <c r="E54" s="19"/>
      <c r="F54" s="19"/>
      <c r="G54" s="19"/>
      <c r="H54" s="19"/>
      <c r="I54" s="44"/>
      <c r="J54" s="44"/>
    </row>
    <row r="55" spans="1:10" x14ac:dyDescent="0.2">
      <c r="A55" s="19"/>
      <c r="B55" s="19"/>
      <c r="C55" s="19"/>
      <c r="D55" s="19"/>
      <c r="E55" s="19"/>
      <c r="F55" s="19"/>
      <c r="G55" s="19"/>
      <c r="H55" s="19"/>
      <c r="I55" s="44"/>
      <c r="J55" s="44"/>
    </row>
    <row r="56" spans="1:10" x14ac:dyDescent="0.2">
      <c r="A56" s="19"/>
      <c r="B56" s="19"/>
      <c r="C56" s="19"/>
      <c r="D56" s="19"/>
      <c r="E56" s="19"/>
      <c r="F56" s="19"/>
      <c r="G56" s="19"/>
      <c r="H56" s="19"/>
      <c r="I56" s="44"/>
      <c r="J56" s="44"/>
    </row>
  </sheetData>
  <customSheetViews>
    <customSheetView guid="{44A2B057-7D30-4594-817B-0DBCD9A92E4A}">
      <selection activeCell="M20" sqref="L20:M34"/>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selection activeCell="M20" sqref="L20:M34"/>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6" orientation="portrait" r:id="rId3"/>
  <headerFooter>
    <oddFooter>&amp;C&amp;A</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6"/>
  <sheetViews>
    <sheetView topLeftCell="A22" workbookViewId="0">
      <selection activeCell="I29" sqref="I29"/>
    </sheetView>
  </sheetViews>
  <sheetFormatPr defaultColWidth="8.6640625" defaultRowHeight="12.75" x14ac:dyDescent="0.2"/>
  <cols>
    <col min="1" max="6" width="8.6640625" style="830"/>
    <col min="7" max="7" width="16.88671875" style="830" customWidth="1"/>
    <col min="8" max="8" width="3.33203125" style="830" customWidth="1"/>
    <col min="9" max="11" width="8.6640625" style="16"/>
    <col min="12" max="16384" width="8.6640625" style="830"/>
  </cols>
  <sheetData>
    <row r="1" spans="1:28" ht="15.75" x14ac:dyDescent="0.25">
      <c r="A1" s="803" t="str">
        <f>+'1'!A1</f>
        <v>CWM TAF LOCAL HEALTH BOARD ANNUAL ACCOUNTS 2018-19</v>
      </c>
      <c r="B1" s="802"/>
      <c r="C1" s="802"/>
      <c r="D1" s="802"/>
      <c r="E1" s="802"/>
      <c r="F1" s="565"/>
      <c r="G1" s="566"/>
      <c r="H1" s="16"/>
      <c r="L1" s="16"/>
      <c r="M1" s="16"/>
      <c r="N1" s="16"/>
      <c r="O1" s="16"/>
      <c r="P1" s="16"/>
      <c r="Q1" s="16"/>
      <c r="R1" s="16"/>
      <c r="S1" s="16"/>
      <c r="T1" s="16"/>
      <c r="U1" s="16"/>
      <c r="V1" s="16"/>
      <c r="W1" s="16"/>
      <c r="X1" s="16"/>
      <c r="Y1" s="16"/>
      <c r="Z1" s="16"/>
      <c r="AA1" s="16"/>
      <c r="AB1" s="16"/>
    </row>
    <row r="2" spans="1:28" ht="15.75" x14ac:dyDescent="0.25">
      <c r="A2" s="92"/>
      <c r="B2" s="92"/>
      <c r="C2" s="92"/>
      <c r="D2" s="69"/>
      <c r="E2" s="69"/>
      <c r="F2" s="16"/>
      <c r="G2" s="16"/>
      <c r="H2" s="16"/>
      <c r="L2" s="16"/>
      <c r="M2" s="16"/>
      <c r="N2" s="16"/>
      <c r="O2" s="16"/>
      <c r="P2" s="16"/>
      <c r="Q2" s="16"/>
      <c r="R2" s="16"/>
      <c r="S2" s="16"/>
      <c r="T2" s="16"/>
      <c r="U2" s="16"/>
      <c r="V2" s="16"/>
      <c r="W2" s="16"/>
      <c r="X2" s="16"/>
      <c r="Y2" s="16"/>
      <c r="Z2" s="16"/>
      <c r="AA2" s="16"/>
      <c r="AB2" s="16"/>
    </row>
    <row r="3" spans="1:28" ht="14.25" customHeight="1" x14ac:dyDescent="0.2">
      <c r="A3" s="16"/>
      <c r="B3" s="16"/>
      <c r="C3" s="16"/>
      <c r="D3" s="16"/>
      <c r="E3" s="16"/>
      <c r="F3" s="16"/>
      <c r="G3" s="16"/>
      <c r="H3" s="16"/>
      <c r="L3" s="16"/>
      <c r="M3" s="16"/>
      <c r="N3" s="16"/>
      <c r="O3" s="16"/>
      <c r="P3" s="16"/>
      <c r="Q3" s="16"/>
      <c r="R3" s="16"/>
      <c r="S3" s="16"/>
      <c r="T3" s="16"/>
      <c r="U3" s="16"/>
      <c r="V3" s="16"/>
      <c r="W3" s="16"/>
      <c r="X3" s="16"/>
      <c r="Y3" s="16"/>
      <c r="Z3" s="16"/>
      <c r="AA3" s="16"/>
      <c r="AB3" s="16"/>
    </row>
    <row r="4" spans="1:28" x14ac:dyDescent="0.2">
      <c r="A4" s="16"/>
      <c r="B4" s="16"/>
      <c r="C4" s="16"/>
      <c r="D4" s="16"/>
      <c r="E4" s="16"/>
      <c r="F4" s="16"/>
      <c r="G4" s="16"/>
      <c r="H4" s="16"/>
      <c r="L4" s="16"/>
      <c r="M4" s="16"/>
      <c r="N4" s="16"/>
      <c r="O4" s="16"/>
      <c r="P4" s="16"/>
      <c r="Q4" s="16"/>
      <c r="R4" s="16"/>
      <c r="S4" s="16"/>
      <c r="T4" s="16"/>
      <c r="U4" s="16"/>
      <c r="V4" s="16"/>
      <c r="W4" s="16"/>
      <c r="X4" s="16"/>
      <c r="Y4" s="16"/>
      <c r="Z4" s="16"/>
      <c r="AA4" s="16"/>
      <c r="AB4" s="16"/>
    </row>
    <row r="11" spans="1:28" ht="15" x14ac:dyDescent="0.2">
      <c r="A11" s="95"/>
    </row>
    <row r="13" spans="1:28" x14ac:dyDescent="0.2">
      <c r="B13" s="833"/>
      <c r="D13" s="833"/>
      <c r="F13" s="833"/>
      <c r="H13" s="833"/>
    </row>
    <row r="14" spans="1:28" x14ac:dyDescent="0.2">
      <c r="B14" s="833"/>
      <c r="D14" s="833"/>
      <c r="F14" s="833"/>
      <c r="H14" s="833"/>
    </row>
    <row r="19" spans="1:8" ht="15" x14ac:dyDescent="0.2">
      <c r="A19" s="95"/>
      <c r="B19" s="833"/>
    </row>
    <row r="20" spans="1:8" x14ac:dyDescent="0.2">
      <c r="B20" s="833"/>
      <c r="D20" s="833"/>
      <c r="F20" s="833"/>
      <c r="H20" s="833"/>
    </row>
    <row r="21" spans="1:8" x14ac:dyDescent="0.2">
      <c r="B21" s="833"/>
      <c r="D21" s="833"/>
      <c r="F21" s="833"/>
      <c r="H21" s="833"/>
    </row>
    <row r="22" spans="1:8" x14ac:dyDescent="0.2">
      <c r="B22" s="833"/>
      <c r="D22" s="833"/>
      <c r="F22" s="833"/>
      <c r="H22" s="833"/>
    </row>
    <row r="23" spans="1:8" x14ac:dyDescent="0.2">
      <c r="B23" s="833"/>
      <c r="D23" s="833"/>
      <c r="F23" s="833"/>
      <c r="H23" s="833"/>
    </row>
    <row r="24" spans="1:8" x14ac:dyDescent="0.2">
      <c r="B24" s="833"/>
      <c r="D24" s="833"/>
      <c r="F24" s="833"/>
      <c r="H24" s="833"/>
    </row>
    <row r="25" spans="1:8" x14ac:dyDescent="0.2">
      <c r="B25" s="833"/>
      <c r="D25" s="833"/>
      <c r="F25" s="833"/>
      <c r="H25" s="833"/>
    </row>
    <row r="26" spans="1:8" x14ac:dyDescent="0.2">
      <c r="B26" s="833"/>
    </row>
    <row r="27" spans="1:8" x14ac:dyDescent="0.2">
      <c r="B27" s="833"/>
      <c r="D27" s="833"/>
      <c r="F27" s="833"/>
      <c r="H27" s="833"/>
    </row>
    <row r="28" spans="1:8" x14ac:dyDescent="0.2">
      <c r="B28" s="833"/>
      <c r="D28" s="833"/>
      <c r="F28" s="833"/>
      <c r="H28" s="833"/>
    </row>
    <row r="34" spans="1:10" x14ac:dyDescent="0.2">
      <c r="A34" s="833"/>
      <c r="B34" s="833"/>
      <c r="C34" s="833"/>
      <c r="D34" s="833"/>
      <c r="E34" s="833"/>
      <c r="F34" s="833"/>
      <c r="G34" s="833"/>
      <c r="H34" s="833"/>
      <c r="I34" s="835"/>
      <c r="J34" s="835"/>
    </row>
    <row r="35" spans="1:10" x14ac:dyDescent="0.2">
      <c r="A35" s="833"/>
      <c r="B35" s="833"/>
      <c r="C35" s="833"/>
      <c r="D35" s="833"/>
      <c r="E35" s="833"/>
      <c r="F35" s="833"/>
      <c r="G35" s="833"/>
      <c r="H35" s="833"/>
      <c r="I35" s="835"/>
      <c r="J35" s="835"/>
    </row>
    <row r="36" spans="1:10" x14ac:dyDescent="0.2">
      <c r="A36" s="833"/>
      <c r="B36" s="833"/>
      <c r="C36" s="833"/>
      <c r="D36" s="833"/>
      <c r="E36" s="833"/>
      <c r="F36" s="833"/>
      <c r="G36" s="833"/>
      <c r="H36" s="833"/>
      <c r="I36" s="835"/>
      <c r="J36" s="835"/>
    </row>
    <row r="37" spans="1:10" x14ac:dyDescent="0.2">
      <c r="A37" s="833"/>
      <c r="B37" s="833"/>
      <c r="C37" s="833"/>
      <c r="D37" s="833"/>
      <c r="E37" s="833"/>
      <c r="F37" s="833"/>
      <c r="G37" s="833"/>
      <c r="H37" s="833"/>
      <c r="I37" s="835"/>
      <c r="J37" s="835"/>
    </row>
    <row r="38" spans="1:10" x14ac:dyDescent="0.2">
      <c r="A38" s="833"/>
      <c r="B38" s="833"/>
      <c r="C38" s="833"/>
      <c r="D38" s="833"/>
      <c r="E38" s="833"/>
      <c r="F38" s="833"/>
      <c r="G38" s="833"/>
      <c r="H38" s="833"/>
      <c r="I38" s="835"/>
      <c r="J38" s="835"/>
    </row>
    <row r="39" spans="1:10" x14ac:dyDescent="0.2">
      <c r="A39" s="833"/>
      <c r="B39" s="833"/>
      <c r="C39" s="833"/>
      <c r="D39" s="833"/>
      <c r="E39" s="833"/>
      <c r="F39" s="833"/>
      <c r="G39" s="833"/>
      <c r="H39" s="833"/>
      <c r="I39" s="835"/>
      <c r="J39" s="835"/>
    </row>
    <row r="40" spans="1:10" x14ac:dyDescent="0.2">
      <c r="A40" s="833"/>
      <c r="B40" s="833"/>
      <c r="C40" s="833"/>
      <c r="D40" s="833"/>
      <c r="E40" s="833"/>
      <c r="F40" s="833"/>
      <c r="G40" s="833"/>
      <c r="H40" s="833"/>
      <c r="I40" s="835"/>
      <c r="J40" s="835"/>
    </row>
    <row r="41" spans="1:10" x14ac:dyDescent="0.2">
      <c r="A41" s="833"/>
      <c r="B41" s="833"/>
      <c r="C41" s="833"/>
      <c r="D41" s="833"/>
      <c r="E41" s="833"/>
      <c r="F41" s="833"/>
      <c r="G41" s="833"/>
      <c r="H41" s="833"/>
      <c r="I41" s="835"/>
      <c r="J41" s="835"/>
    </row>
    <row r="42" spans="1:10" x14ac:dyDescent="0.2">
      <c r="A42" s="833"/>
      <c r="B42" s="833"/>
      <c r="C42" s="833"/>
      <c r="D42" s="833"/>
      <c r="E42" s="833"/>
      <c r="F42" s="833"/>
      <c r="G42" s="833"/>
      <c r="H42" s="833"/>
      <c r="I42" s="835"/>
      <c r="J42" s="835"/>
    </row>
    <row r="43" spans="1:10" x14ac:dyDescent="0.2">
      <c r="A43" s="833"/>
      <c r="B43" s="833"/>
      <c r="C43" s="833"/>
      <c r="D43" s="833"/>
      <c r="E43" s="833"/>
      <c r="F43" s="833"/>
      <c r="G43" s="833"/>
      <c r="H43" s="833"/>
      <c r="I43" s="835"/>
      <c r="J43" s="835"/>
    </row>
    <row r="44" spans="1:10" x14ac:dyDescent="0.2">
      <c r="A44" s="833"/>
      <c r="B44" s="833"/>
      <c r="C44" s="833"/>
      <c r="D44" s="833"/>
      <c r="E44" s="833"/>
      <c r="F44" s="833"/>
      <c r="G44" s="833"/>
      <c r="H44" s="833"/>
      <c r="I44" s="835"/>
      <c r="J44" s="835"/>
    </row>
    <row r="45" spans="1:10" x14ac:dyDescent="0.2">
      <c r="A45" s="833"/>
      <c r="B45" s="833"/>
      <c r="C45" s="833"/>
      <c r="D45" s="833"/>
      <c r="E45" s="833"/>
      <c r="F45" s="833"/>
      <c r="G45" s="833"/>
      <c r="H45" s="833"/>
      <c r="I45" s="835"/>
      <c r="J45" s="835"/>
    </row>
    <row r="46" spans="1:10" x14ac:dyDescent="0.2">
      <c r="A46" s="833"/>
      <c r="B46" s="833"/>
      <c r="C46" s="833"/>
      <c r="D46" s="833"/>
      <c r="E46" s="833"/>
      <c r="F46" s="833"/>
      <c r="G46" s="833"/>
      <c r="H46" s="833"/>
      <c r="I46" s="835"/>
      <c r="J46" s="835"/>
    </row>
    <row r="47" spans="1:10" x14ac:dyDescent="0.2">
      <c r="A47" s="833"/>
      <c r="B47" s="833"/>
      <c r="C47" s="833"/>
      <c r="D47" s="833"/>
      <c r="E47" s="833"/>
      <c r="F47" s="833"/>
      <c r="G47" s="833"/>
      <c r="H47" s="833"/>
      <c r="I47" s="835"/>
      <c r="J47" s="835"/>
    </row>
    <row r="48" spans="1:10" x14ac:dyDescent="0.2">
      <c r="A48" s="833"/>
      <c r="B48" s="833"/>
      <c r="C48" s="833"/>
      <c r="D48" s="833"/>
      <c r="E48" s="833"/>
      <c r="F48" s="833"/>
      <c r="G48" s="833"/>
      <c r="H48" s="833"/>
      <c r="I48" s="835"/>
      <c r="J48" s="835"/>
    </row>
    <row r="49" spans="1:10" x14ac:dyDescent="0.2">
      <c r="A49" s="833"/>
      <c r="B49" s="833"/>
      <c r="C49" s="833"/>
      <c r="D49" s="833"/>
      <c r="E49" s="833"/>
      <c r="F49" s="833"/>
      <c r="G49" s="833"/>
      <c r="H49" s="833"/>
      <c r="I49" s="835"/>
      <c r="J49" s="835"/>
    </row>
    <row r="50" spans="1:10" x14ac:dyDescent="0.2">
      <c r="A50" s="833"/>
      <c r="B50" s="833"/>
      <c r="C50" s="833"/>
      <c r="D50" s="833"/>
      <c r="E50" s="833"/>
      <c r="F50" s="833"/>
      <c r="G50" s="833"/>
      <c r="H50" s="833"/>
      <c r="I50" s="835"/>
      <c r="J50" s="835"/>
    </row>
    <row r="51" spans="1:10" x14ac:dyDescent="0.2">
      <c r="A51" s="833"/>
      <c r="B51" s="833"/>
      <c r="C51" s="833"/>
      <c r="D51" s="833"/>
      <c r="E51" s="833"/>
      <c r="F51" s="833"/>
      <c r="G51" s="833"/>
      <c r="H51" s="833"/>
      <c r="I51" s="835"/>
      <c r="J51" s="835"/>
    </row>
    <row r="52" spans="1:10" x14ac:dyDescent="0.2">
      <c r="A52" s="833"/>
      <c r="B52" s="833"/>
      <c r="C52" s="833"/>
      <c r="D52" s="833"/>
      <c r="E52" s="833"/>
      <c r="F52" s="833"/>
      <c r="G52" s="833"/>
      <c r="H52" s="833"/>
      <c r="I52" s="835"/>
      <c r="J52" s="835"/>
    </row>
    <row r="53" spans="1:10" x14ac:dyDescent="0.2">
      <c r="A53" s="833"/>
      <c r="B53" s="833"/>
      <c r="C53" s="833"/>
      <c r="D53" s="833"/>
      <c r="E53" s="833"/>
      <c r="F53" s="833"/>
      <c r="G53" s="833"/>
      <c r="H53" s="833"/>
      <c r="I53" s="835"/>
      <c r="J53" s="835"/>
    </row>
    <row r="54" spans="1:10" x14ac:dyDescent="0.2">
      <c r="A54" s="833"/>
      <c r="B54" s="833"/>
      <c r="C54" s="833"/>
      <c r="D54" s="833"/>
      <c r="E54" s="833"/>
      <c r="F54" s="833"/>
      <c r="G54" s="833"/>
      <c r="H54" s="833"/>
      <c r="I54" s="835"/>
      <c r="J54" s="835"/>
    </row>
    <row r="55" spans="1:10" x14ac:dyDescent="0.2">
      <c r="A55" s="833"/>
      <c r="B55" s="833"/>
      <c r="C55" s="833"/>
      <c r="D55" s="833"/>
      <c r="E55" s="833"/>
      <c r="F55" s="833"/>
      <c r="G55" s="833"/>
      <c r="H55" s="833"/>
      <c r="I55" s="835"/>
      <c r="J55" s="835"/>
    </row>
    <row r="56" spans="1:10" x14ac:dyDescent="0.2">
      <c r="A56" s="833"/>
      <c r="B56" s="833"/>
      <c r="C56" s="833"/>
      <c r="D56" s="833"/>
      <c r="E56" s="833"/>
      <c r="F56" s="833"/>
      <c r="G56" s="833"/>
      <c r="H56" s="833"/>
      <c r="I56" s="835"/>
      <c r="J56" s="835"/>
    </row>
  </sheetData>
  <pageMargins left="0.70866141732283472" right="0.70866141732283472" top="0.74803149606299213" bottom="0.74803149606299213" header="0.31496062992125984" footer="0.31496062992125984"/>
  <pageSetup paperSize="9" orientation="portrait" r:id="rId1"/>
  <headerFooter>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K45"/>
  <sheetViews>
    <sheetView topLeftCell="A10" workbookViewId="0">
      <selection activeCell="M24" sqref="M24"/>
    </sheetView>
  </sheetViews>
  <sheetFormatPr defaultRowHeight="15" x14ac:dyDescent="0.2"/>
  <cols>
    <col min="9" max="9" width="14.109375" customWidth="1"/>
  </cols>
  <sheetData>
    <row r="1" spans="1:11" x14ac:dyDescent="0.2">
      <c r="A1" s="602" t="s">
        <v>800</v>
      </c>
      <c r="B1" s="3"/>
      <c r="C1" s="3"/>
      <c r="D1" s="3"/>
      <c r="E1" s="3"/>
      <c r="F1" s="3"/>
      <c r="G1" s="3"/>
      <c r="H1" s="3"/>
      <c r="I1" s="566"/>
      <c r="J1" s="550"/>
      <c r="K1" s="316"/>
    </row>
    <row r="2" spans="1:11" x14ac:dyDescent="0.2">
      <c r="A2" s="15"/>
      <c r="B2" s="15"/>
      <c r="C2" s="15"/>
      <c r="D2" s="15"/>
      <c r="E2" s="15"/>
      <c r="F2" s="15"/>
      <c r="G2" s="15"/>
      <c r="H2" s="15"/>
      <c r="I2" s="15"/>
      <c r="K2" s="316"/>
    </row>
    <row r="3" spans="1:11" x14ac:dyDescent="0.2">
      <c r="A3" s="16"/>
      <c r="B3" s="16"/>
      <c r="C3" s="16"/>
      <c r="D3" s="16"/>
      <c r="E3" s="16"/>
      <c r="F3" s="16"/>
      <c r="G3" s="16"/>
      <c r="H3" s="16"/>
      <c r="I3" s="16"/>
    </row>
    <row r="4" spans="1:11" x14ac:dyDescent="0.2">
      <c r="A4" s="16"/>
      <c r="B4" s="16"/>
      <c r="C4" s="16"/>
      <c r="D4" s="16"/>
      <c r="E4" s="16"/>
      <c r="F4" s="16"/>
      <c r="G4" s="16"/>
      <c r="H4" s="16"/>
      <c r="I4" s="16"/>
    </row>
    <row r="5" spans="1:11" ht="25.5" x14ac:dyDescent="0.35">
      <c r="A5" s="1420" t="s">
        <v>802</v>
      </c>
      <c r="B5" s="1421"/>
      <c r="C5" s="1421"/>
      <c r="D5" s="1421"/>
      <c r="E5" s="1421"/>
      <c r="F5" s="1421"/>
      <c r="G5" s="1421"/>
      <c r="H5" s="1421"/>
      <c r="I5" s="1422"/>
    </row>
    <row r="8" spans="1:11" ht="18" x14ac:dyDescent="0.25">
      <c r="A8" s="17" t="s">
        <v>10</v>
      </c>
      <c r="B8" s="830"/>
      <c r="C8" s="830"/>
      <c r="D8" s="830"/>
      <c r="E8" s="830"/>
      <c r="F8" s="830"/>
      <c r="G8" s="830"/>
      <c r="H8" s="830"/>
      <c r="I8" s="830"/>
    </row>
    <row r="9" spans="1:11" x14ac:dyDescent="0.2">
      <c r="A9" s="830"/>
      <c r="B9" s="830"/>
      <c r="C9" s="830"/>
      <c r="D9" s="830"/>
      <c r="E9" s="830"/>
      <c r="F9" s="830"/>
      <c r="G9" s="830"/>
      <c r="H9" s="830"/>
      <c r="I9" s="830"/>
    </row>
    <row r="10" spans="1:11" x14ac:dyDescent="0.2">
      <c r="A10" s="830" t="s">
        <v>11</v>
      </c>
      <c r="B10" s="1211"/>
      <c r="C10" s="1211"/>
      <c r="D10" s="1211"/>
      <c r="E10" s="1211"/>
      <c r="F10" s="1211"/>
      <c r="G10" s="1211"/>
      <c r="H10" s="1211"/>
      <c r="I10" s="1083"/>
    </row>
    <row r="11" spans="1:11" x14ac:dyDescent="0.2">
      <c r="A11" s="830" t="s">
        <v>12</v>
      </c>
      <c r="B11" s="1211"/>
      <c r="C11" s="1211"/>
      <c r="D11" s="1211"/>
      <c r="E11" s="1211"/>
      <c r="F11" s="1211"/>
      <c r="G11" s="1211"/>
      <c r="H11" s="1211"/>
      <c r="I11" s="1083"/>
    </row>
    <row r="12" spans="1:11" x14ac:dyDescent="0.2">
      <c r="A12" s="830" t="s">
        <v>13</v>
      </c>
      <c r="B12" s="1211"/>
      <c r="C12" s="1211"/>
      <c r="D12" s="1211"/>
      <c r="E12" s="1211"/>
      <c r="F12" s="1211"/>
      <c r="G12" s="1211"/>
      <c r="H12" s="1211"/>
      <c r="I12" s="1083"/>
    </row>
    <row r="13" spans="1:11" x14ac:dyDescent="0.2">
      <c r="A13" s="830"/>
      <c r="B13" s="830"/>
      <c r="C13" s="830"/>
      <c r="D13" s="830"/>
      <c r="E13" s="830"/>
      <c r="F13" s="830"/>
      <c r="G13" s="830"/>
      <c r="H13" s="830"/>
      <c r="I13" s="1082"/>
    </row>
    <row r="14" spans="1:11" x14ac:dyDescent="0.2">
      <c r="A14" s="1211" t="s">
        <v>14</v>
      </c>
      <c r="B14" s="830"/>
      <c r="C14" s="830"/>
      <c r="D14" s="830"/>
      <c r="E14" s="830"/>
      <c r="F14" s="830"/>
      <c r="G14" s="830"/>
      <c r="H14" s="830"/>
      <c r="I14" s="1082"/>
    </row>
    <row r="15" spans="1:11" x14ac:dyDescent="0.2">
      <c r="A15" s="830"/>
      <c r="B15" s="830"/>
      <c r="C15" s="830"/>
      <c r="D15" s="830"/>
      <c r="E15" s="830"/>
      <c r="F15" s="830"/>
      <c r="G15" s="830"/>
      <c r="H15" s="830"/>
      <c r="I15" s="1082"/>
    </row>
    <row r="16" spans="1:11" x14ac:dyDescent="0.2">
      <c r="A16" s="830" t="s">
        <v>744</v>
      </c>
      <c r="B16" s="830"/>
      <c r="C16" s="830"/>
      <c r="D16" s="830"/>
      <c r="E16" s="830"/>
      <c r="F16" s="830"/>
      <c r="G16" s="830"/>
      <c r="H16" s="830"/>
      <c r="I16" s="1082"/>
    </row>
    <row r="17" spans="1:9" x14ac:dyDescent="0.2">
      <c r="A17" s="830" t="s">
        <v>745</v>
      </c>
      <c r="B17" s="830"/>
      <c r="C17" s="830"/>
      <c r="D17" s="830"/>
      <c r="E17" s="830"/>
      <c r="F17" s="830"/>
      <c r="G17" s="830"/>
      <c r="H17" s="830"/>
      <c r="I17" s="1082"/>
    </row>
    <row r="18" spans="1:9" x14ac:dyDescent="0.2">
      <c r="A18" s="830"/>
      <c r="B18" s="830"/>
      <c r="C18" s="830"/>
      <c r="D18" s="830"/>
      <c r="E18" s="830"/>
      <c r="F18" s="830"/>
      <c r="G18" s="830"/>
      <c r="H18" s="830"/>
      <c r="I18" s="1082"/>
    </row>
    <row r="19" spans="1:9" x14ac:dyDescent="0.2">
      <c r="A19" s="830" t="s">
        <v>746</v>
      </c>
      <c r="B19" s="830"/>
      <c r="C19" s="830"/>
      <c r="D19" s="830"/>
      <c r="E19" s="830"/>
      <c r="F19" s="830"/>
      <c r="G19" s="830"/>
      <c r="H19" s="830"/>
      <c r="I19" s="1082"/>
    </row>
    <row r="20" spans="1:9" x14ac:dyDescent="0.2">
      <c r="A20" s="830" t="s">
        <v>747</v>
      </c>
      <c r="B20" s="830"/>
      <c r="C20" s="830"/>
      <c r="D20" s="830"/>
      <c r="E20" s="830"/>
      <c r="F20" s="830"/>
      <c r="G20" s="830"/>
      <c r="H20" s="830"/>
      <c r="I20" s="1082"/>
    </row>
    <row r="21" spans="1:9" x14ac:dyDescent="0.2">
      <c r="A21" s="830" t="s">
        <v>748</v>
      </c>
      <c r="B21" s="830"/>
      <c r="C21" s="830"/>
      <c r="D21" s="830"/>
      <c r="E21" s="830"/>
      <c r="F21" s="830"/>
      <c r="G21" s="830"/>
      <c r="H21" s="830"/>
      <c r="I21" s="1082"/>
    </row>
    <row r="22" spans="1:9" x14ac:dyDescent="0.2">
      <c r="A22" s="830"/>
      <c r="B22" s="830"/>
      <c r="C22" s="830"/>
      <c r="D22" s="830"/>
      <c r="E22" s="830"/>
      <c r="F22" s="830"/>
      <c r="G22" s="830"/>
      <c r="H22" s="830"/>
      <c r="I22" s="1082"/>
    </row>
    <row r="23" spans="1:9" x14ac:dyDescent="0.2">
      <c r="A23" s="830" t="s">
        <v>749</v>
      </c>
      <c r="B23" s="830"/>
      <c r="C23" s="830"/>
      <c r="D23" s="830"/>
      <c r="E23" s="830"/>
      <c r="F23" s="830"/>
      <c r="G23" s="830"/>
      <c r="H23" s="830"/>
      <c r="I23" s="1082"/>
    </row>
    <row r="24" spans="1:9" x14ac:dyDescent="0.2">
      <c r="A24" s="830" t="s">
        <v>750</v>
      </c>
      <c r="B24" s="830"/>
      <c r="C24" s="830"/>
      <c r="D24" s="830"/>
      <c r="E24" s="830"/>
      <c r="F24" s="830"/>
      <c r="G24" s="830"/>
      <c r="H24" s="830"/>
      <c r="I24" s="1082"/>
    </row>
    <row r="25" spans="1:9" x14ac:dyDescent="0.2">
      <c r="A25" s="830" t="s">
        <v>748</v>
      </c>
      <c r="B25" s="830"/>
      <c r="C25" s="830"/>
      <c r="D25" s="830"/>
      <c r="E25" s="830"/>
      <c r="F25" s="830"/>
      <c r="G25" s="830"/>
      <c r="H25" s="830"/>
      <c r="I25" s="1082"/>
    </row>
    <row r="26" spans="1:9" x14ac:dyDescent="0.2">
      <c r="A26" s="830"/>
      <c r="B26" s="830"/>
      <c r="C26" s="830"/>
      <c r="D26" s="830"/>
      <c r="E26" s="830"/>
      <c r="F26" s="830"/>
      <c r="G26" s="830"/>
      <c r="H26" s="830"/>
      <c r="I26" s="1082"/>
    </row>
    <row r="27" spans="1:9" x14ac:dyDescent="0.2">
      <c r="A27" s="1211" t="s">
        <v>15</v>
      </c>
      <c r="B27" s="830"/>
      <c r="C27" s="830"/>
      <c r="D27" s="830"/>
      <c r="E27" s="830"/>
      <c r="F27" s="830"/>
      <c r="G27" s="830"/>
      <c r="H27" s="830"/>
      <c r="I27" s="1082"/>
    </row>
    <row r="28" spans="1:9" x14ac:dyDescent="0.2">
      <c r="A28" s="830"/>
      <c r="B28" s="830"/>
      <c r="C28" s="830"/>
      <c r="D28" s="830"/>
      <c r="E28" s="830"/>
      <c r="F28" s="830"/>
      <c r="G28" s="830"/>
      <c r="H28" s="830"/>
      <c r="I28" s="1082"/>
    </row>
    <row r="29" spans="1:9" x14ac:dyDescent="0.2">
      <c r="A29" s="18" t="s">
        <v>16</v>
      </c>
      <c r="B29" s="833"/>
      <c r="C29" s="830"/>
      <c r="D29" s="830"/>
      <c r="E29" s="830"/>
      <c r="F29" s="830"/>
      <c r="G29" s="830"/>
      <c r="H29" s="830"/>
      <c r="I29" s="1082"/>
    </row>
    <row r="30" spans="1:9" x14ac:dyDescent="0.2">
      <c r="A30" s="833" t="s">
        <v>17</v>
      </c>
      <c r="B30" s="833"/>
      <c r="C30" s="830"/>
      <c r="D30" s="830"/>
      <c r="E30" s="830"/>
      <c r="F30" s="830"/>
      <c r="G30" s="830"/>
      <c r="H30" s="830"/>
      <c r="I30" s="1082"/>
    </row>
    <row r="31" spans="1:9" x14ac:dyDescent="0.2">
      <c r="A31" s="833" t="s">
        <v>18</v>
      </c>
      <c r="B31" s="833"/>
      <c r="C31" s="830"/>
      <c r="D31" s="830"/>
      <c r="E31" s="830"/>
      <c r="F31" s="830"/>
      <c r="G31" s="830"/>
      <c r="H31" s="830"/>
      <c r="I31" s="1082"/>
    </row>
    <row r="32" spans="1:9" x14ac:dyDescent="0.2">
      <c r="A32" s="833" t="s">
        <v>19</v>
      </c>
      <c r="B32" s="833"/>
      <c r="C32" s="830"/>
      <c r="D32" s="830"/>
      <c r="E32" s="830"/>
      <c r="F32" s="830"/>
      <c r="G32" s="830"/>
      <c r="H32" s="830"/>
      <c r="I32" s="1082"/>
    </row>
    <row r="33" spans="1:9" x14ac:dyDescent="0.2">
      <c r="A33" s="833" t="s">
        <v>20</v>
      </c>
      <c r="B33" s="833"/>
      <c r="C33" s="830"/>
      <c r="D33" s="830"/>
      <c r="E33" s="830"/>
      <c r="F33" s="830"/>
      <c r="G33" s="830"/>
      <c r="H33" s="830"/>
      <c r="I33" s="1082"/>
    </row>
    <row r="34" spans="1:9" x14ac:dyDescent="0.2">
      <c r="A34" s="833"/>
      <c r="B34" s="833"/>
      <c r="C34" s="830"/>
      <c r="D34" s="830"/>
      <c r="E34" s="830"/>
      <c r="F34" s="830"/>
      <c r="G34" s="830"/>
      <c r="H34" s="830"/>
      <c r="I34" s="1060"/>
    </row>
    <row r="35" spans="1:9" x14ac:dyDescent="0.2">
      <c r="A35" s="796" t="s">
        <v>502</v>
      </c>
      <c r="B35" s="1212"/>
      <c r="C35" s="1213"/>
      <c r="D35" s="1213"/>
      <c r="E35" s="1213"/>
      <c r="F35" s="1213"/>
      <c r="G35" s="1213"/>
      <c r="H35" s="1213"/>
      <c r="I35" s="1060"/>
    </row>
    <row r="36" spans="1:9" x14ac:dyDescent="0.2">
      <c r="A36" s="796" t="s">
        <v>580</v>
      </c>
      <c r="B36" s="1212"/>
      <c r="C36" s="1213"/>
      <c r="D36" s="1213"/>
      <c r="E36" s="1213"/>
      <c r="F36" s="1213"/>
      <c r="G36" s="1213"/>
      <c r="H36" s="1213"/>
      <c r="I36" s="1060"/>
    </row>
    <row r="37" spans="1:9" x14ac:dyDescent="0.2">
      <c r="A37" s="796" t="s">
        <v>503</v>
      </c>
      <c r="B37" s="1212"/>
      <c r="C37" s="1213"/>
      <c r="D37" s="1213"/>
      <c r="E37" s="1213"/>
      <c r="F37" s="1213"/>
      <c r="G37" s="1213"/>
      <c r="H37" s="1213"/>
      <c r="I37" s="1060"/>
    </row>
    <row r="38" spans="1:9" x14ac:dyDescent="0.2">
      <c r="A38" s="796"/>
      <c r="B38" s="796"/>
      <c r="C38" s="1214"/>
      <c r="D38" s="1214"/>
      <c r="E38" s="1214"/>
      <c r="F38" s="1214"/>
      <c r="G38" s="1214"/>
      <c r="H38" s="1214"/>
      <c r="I38" s="1060"/>
    </row>
    <row r="39" spans="1:9" x14ac:dyDescent="0.2">
      <c r="A39" s="796" t="s">
        <v>504</v>
      </c>
      <c r="B39" s="1212"/>
      <c r="C39" s="1213"/>
      <c r="D39" s="1213"/>
      <c r="E39" s="1213"/>
      <c r="F39" s="1214"/>
      <c r="G39" s="1214"/>
      <c r="H39" s="1214"/>
      <c r="I39" s="1060"/>
    </row>
    <row r="40" spans="1:9" x14ac:dyDescent="0.2">
      <c r="A40" s="796" t="s">
        <v>805</v>
      </c>
      <c r="B40" s="1212"/>
      <c r="C40" s="1213"/>
      <c r="D40" s="1213"/>
      <c r="E40" s="1213"/>
      <c r="F40" s="1214"/>
      <c r="G40" s="1214"/>
      <c r="H40" s="1214"/>
      <c r="I40" s="1060"/>
    </row>
    <row r="41" spans="1:9" x14ac:dyDescent="0.2">
      <c r="A41" s="1212"/>
      <c r="B41" s="1212"/>
      <c r="C41" s="1213"/>
      <c r="D41" s="1213"/>
      <c r="E41" s="1213"/>
      <c r="F41" s="1214"/>
      <c r="G41" s="1214"/>
      <c r="H41" s="1214"/>
      <c r="I41" s="1060"/>
    </row>
    <row r="42" spans="1:9" x14ac:dyDescent="0.2">
      <c r="A42" s="830" t="s">
        <v>803</v>
      </c>
      <c r="B42" s="1215"/>
      <c r="C42" s="830"/>
      <c r="D42" s="830"/>
      <c r="E42" s="830"/>
      <c r="F42" s="830"/>
      <c r="G42" s="830"/>
      <c r="H42" s="830"/>
      <c r="I42" s="1060"/>
    </row>
    <row r="43" spans="1:9" x14ac:dyDescent="0.2">
      <c r="A43" s="830" t="s">
        <v>804</v>
      </c>
      <c r="B43" s="830"/>
      <c r="C43" s="833"/>
      <c r="D43" s="830"/>
      <c r="E43" s="830"/>
      <c r="F43" s="830"/>
      <c r="G43" s="830"/>
      <c r="H43" s="830"/>
      <c r="I43" s="828"/>
    </row>
    <row r="44" spans="1:9" x14ac:dyDescent="0.2">
      <c r="A44" s="829"/>
      <c r="B44" s="638"/>
      <c r="C44" s="638"/>
      <c r="D44" s="638"/>
      <c r="E44" s="638"/>
      <c r="F44" s="638"/>
      <c r="G44" s="638"/>
      <c r="H44" s="638"/>
    </row>
    <row r="45" spans="1:9" x14ac:dyDescent="0.2">
      <c r="A45" s="638"/>
      <c r="B45" s="638"/>
      <c r="C45" s="638"/>
      <c r="D45" s="638"/>
      <c r="E45" s="638"/>
      <c r="F45" s="638"/>
      <c r="G45" s="638"/>
      <c r="H45" s="638"/>
    </row>
  </sheetData>
  <customSheetViews>
    <customSheetView guid="{44A2B057-7D30-4594-817B-0DBCD9A92E4A}" fitToPage="1" topLeftCell="A16">
      <selection activeCell="J37" sqref="J37"/>
      <pageMargins left="0.70866141732283472" right="0.70866141732283472" top="0.74803149606299213" bottom="0.74803149606299213" header="0.31496062992125984" footer="0.31496062992125984"/>
      <pageSetup paperSize="9" scale="79" orientation="portrait" r:id="rId1"/>
      <headerFooter>
        <oddFooter>&amp;C&amp;A</oddFooter>
      </headerFooter>
    </customSheetView>
    <customSheetView guid="{7FD99AA4-5903-494A-9F09-AEC84FBFFB84}" fitToPage="1" topLeftCell="A16">
      <selection activeCell="J37" sqref="J37"/>
      <pageMargins left="0.70866141732283472" right="0.70866141732283472" top="0.74803149606299213" bottom="0.74803149606299213" header="0.31496062992125984" footer="0.31496062992125984"/>
      <pageSetup paperSize="9" scale="79" orientation="portrait" r:id="rId2"/>
      <headerFooter>
        <oddFooter>&amp;C&amp;A</oddFooter>
      </headerFooter>
    </customSheetView>
  </customSheetViews>
  <mergeCells count="1">
    <mergeCell ref="A5:I5"/>
  </mergeCells>
  <pageMargins left="0.70866141732283472" right="0.70866141732283472" top="0.74803149606299213" bottom="0.74803149606299213" header="0.31496062992125984" footer="0.31496062992125984"/>
  <pageSetup paperSize="9" scale="79" orientation="portrait" r:id="rId3"/>
  <headerFoot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B43"/>
  <sheetViews>
    <sheetView workbookViewId="0">
      <selection activeCell="N21" sqref="N21"/>
    </sheetView>
  </sheetViews>
  <sheetFormatPr defaultColWidth="8.6640625" defaultRowHeight="12.75" x14ac:dyDescent="0.2"/>
  <cols>
    <col min="1" max="8" width="8.6640625" style="3"/>
    <col min="9" max="11" width="8.6640625" style="16"/>
    <col min="12" max="16384" width="8.6640625" style="3"/>
  </cols>
  <sheetData>
    <row r="1" spans="1:28" ht="15.75" x14ac:dyDescent="0.25">
      <c r="A1" s="20" t="str">
        <f>+'1'!A1</f>
        <v>CWM TAF LOCAL HEALTH BOARD ANNUAL ACCOUNTS 2018-19</v>
      </c>
      <c r="B1" s="68"/>
      <c r="C1" s="68"/>
      <c r="D1" s="68"/>
      <c r="E1" s="68"/>
      <c r="F1" s="565"/>
      <c r="G1" s="566"/>
      <c r="H1" s="566"/>
      <c r="L1" s="16"/>
      <c r="M1" s="16"/>
      <c r="N1" s="16"/>
      <c r="O1" s="16"/>
      <c r="P1" s="16"/>
      <c r="Q1" s="16"/>
      <c r="R1" s="16"/>
      <c r="S1" s="16"/>
      <c r="T1" s="16"/>
      <c r="U1" s="16"/>
      <c r="V1" s="16"/>
      <c r="W1" s="16"/>
      <c r="X1" s="16"/>
      <c r="Y1" s="16"/>
      <c r="Z1" s="16"/>
      <c r="AA1" s="16"/>
      <c r="AB1" s="16"/>
    </row>
    <row r="2" spans="1:28" ht="15.75" x14ac:dyDescent="0.25">
      <c r="A2" s="92"/>
      <c r="B2" s="92"/>
      <c r="C2" s="92"/>
      <c r="D2" s="69"/>
      <c r="E2" s="69"/>
      <c r="F2" s="16"/>
      <c r="G2" s="16"/>
      <c r="H2" s="16"/>
      <c r="L2" s="16"/>
      <c r="M2" s="16"/>
      <c r="N2" s="16"/>
      <c r="O2" s="16"/>
      <c r="P2" s="16"/>
      <c r="Q2" s="16"/>
      <c r="R2" s="16"/>
      <c r="S2" s="16"/>
      <c r="T2" s="16"/>
      <c r="U2" s="16"/>
      <c r="V2" s="16"/>
      <c r="W2" s="16"/>
      <c r="X2" s="16"/>
      <c r="Y2" s="16"/>
      <c r="Z2" s="16"/>
      <c r="AA2" s="16"/>
      <c r="AB2" s="16"/>
    </row>
    <row r="3" spans="1:28" ht="14.25" customHeight="1" x14ac:dyDescent="0.2">
      <c r="A3" s="16"/>
      <c r="B3" s="16"/>
      <c r="C3" s="16"/>
      <c r="D3" s="16"/>
      <c r="E3" s="16"/>
      <c r="F3" s="16"/>
      <c r="G3" s="16"/>
      <c r="H3" s="16"/>
      <c r="L3" s="16"/>
      <c r="M3" s="16"/>
      <c r="N3" s="16"/>
      <c r="O3" s="16"/>
      <c r="P3" s="16"/>
      <c r="Q3" s="16"/>
      <c r="R3" s="16"/>
      <c r="S3" s="16"/>
      <c r="T3" s="16"/>
      <c r="U3" s="16"/>
      <c r="V3" s="16"/>
      <c r="W3" s="16"/>
      <c r="X3" s="16"/>
      <c r="Y3" s="16"/>
      <c r="Z3" s="16"/>
      <c r="AA3" s="16"/>
      <c r="AB3" s="16"/>
    </row>
    <row r="4" spans="1:28" x14ac:dyDescent="0.2">
      <c r="A4" s="16"/>
      <c r="B4" s="16"/>
      <c r="C4" s="16"/>
      <c r="D4" s="16"/>
      <c r="E4" s="16"/>
      <c r="F4" s="16"/>
      <c r="G4" s="16"/>
      <c r="H4" s="16"/>
      <c r="L4" s="16"/>
      <c r="M4" s="16"/>
      <c r="N4" s="16"/>
      <c r="O4" s="16"/>
      <c r="P4" s="16"/>
      <c r="Q4" s="16"/>
      <c r="R4" s="16"/>
      <c r="S4" s="16"/>
      <c r="T4" s="16"/>
      <c r="U4" s="16"/>
      <c r="V4" s="16"/>
      <c r="W4" s="16"/>
      <c r="X4" s="16"/>
      <c r="Y4" s="16"/>
      <c r="Z4" s="16"/>
      <c r="AA4" s="16"/>
      <c r="AB4" s="16"/>
    </row>
    <row r="11" spans="1:28" ht="15" x14ac:dyDescent="0.2">
      <c r="A11" s="95"/>
    </row>
    <row r="19" spans="1:1" ht="15" x14ac:dyDescent="0.2">
      <c r="A19" s="95"/>
    </row>
    <row r="43" spans="10:10" x14ac:dyDescent="0.2">
      <c r="J43" s="567"/>
    </row>
  </sheetData>
  <customSheetViews>
    <customSheetView guid="{44A2B057-7D30-4594-817B-0DBCD9A92E4A}" topLeftCell="A22">
      <selection activeCell="J33" sqref="J33"/>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topLeftCell="A22">
      <selection activeCell="J33" sqref="J33"/>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K4"/>
  <sheetViews>
    <sheetView workbookViewId="0">
      <selection activeCell="N21" sqref="N21"/>
    </sheetView>
  </sheetViews>
  <sheetFormatPr defaultRowHeight="15" x14ac:dyDescent="0.2"/>
  <sheetData>
    <row r="1" spans="1:11" ht="15.75" x14ac:dyDescent="0.25">
      <c r="A1" s="20" t="str">
        <f>+'1'!A1</f>
        <v>CWM TAF LOCAL HEALTH BOARD ANNUAL ACCOUNTS 2018-19</v>
      </c>
      <c r="B1" s="68"/>
      <c r="C1" s="68"/>
      <c r="D1" s="68"/>
      <c r="E1" s="550"/>
      <c r="F1" s="550"/>
      <c r="G1" s="550"/>
      <c r="H1" s="550"/>
      <c r="I1" s="550"/>
      <c r="K1" s="316"/>
    </row>
    <row r="2" spans="1:11" x14ac:dyDescent="0.2">
      <c r="A2" s="316"/>
      <c r="B2" s="316"/>
      <c r="C2" s="316"/>
      <c r="D2" s="316"/>
      <c r="E2" s="316"/>
      <c r="F2" s="316"/>
      <c r="G2" s="316"/>
      <c r="H2" s="316"/>
      <c r="I2" s="316"/>
      <c r="K2" s="316"/>
    </row>
    <row r="3" spans="1:11" x14ac:dyDescent="0.2">
      <c r="K3" s="316"/>
    </row>
    <row r="4" spans="1:11" x14ac:dyDescent="0.2">
      <c r="K4" s="316"/>
    </row>
  </sheetData>
  <customSheetViews>
    <customSheetView guid="{44A2B057-7D30-4594-817B-0DBCD9A92E4A}" fitToPage="1">
      <selection activeCell="L23" sqref="L23"/>
      <pageMargins left="0.70866141732283472" right="0.70866141732283472" top="0.74803149606299213" bottom="0.74803149606299213" header="0.31496062992125984" footer="0.31496062992125984"/>
      <pageSetup paperSize="9" scale="93" orientation="portrait" r:id="rId1"/>
      <headerFooter>
        <oddFooter>&amp;C&amp;A</oddFooter>
      </headerFooter>
    </customSheetView>
    <customSheetView guid="{7FD99AA4-5903-494A-9F09-AEC84FBFFB84}" fitToPage="1">
      <selection activeCell="L23" sqref="L23"/>
      <pageMargins left="0.70866141732283472" right="0.70866141732283472" top="0.74803149606299213" bottom="0.74803149606299213" header="0.31496062992125984" footer="0.31496062992125984"/>
      <pageSetup paperSize="9" scale="93"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3" orientation="portrait" r:id="rId3"/>
  <headerFooter>
    <oddFooter>&amp;C&amp;A</oddFooter>
  </headerFooter>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
  <sheetViews>
    <sheetView workbookViewId="0">
      <selection activeCell="N21" sqref="N21"/>
    </sheetView>
  </sheetViews>
  <sheetFormatPr defaultColWidth="8.88671875" defaultRowHeight="15" x14ac:dyDescent="0.2"/>
  <cols>
    <col min="1" max="16384" width="8.88671875" style="828"/>
  </cols>
  <sheetData>
    <row r="1" spans="1:11" ht="15.75" x14ac:dyDescent="0.25">
      <c r="A1" s="803" t="str">
        <f>+'1'!A1</f>
        <v>CWM TAF LOCAL HEALTH BOARD ANNUAL ACCOUNTS 2018-19</v>
      </c>
      <c r="B1" s="802"/>
      <c r="C1" s="802"/>
      <c r="D1" s="802"/>
      <c r="E1" s="800"/>
      <c r="F1" s="800"/>
      <c r="G1" s="800"/>
      <c r="H1" s="800"/>
      <c r="I1" s="800"/>
      <c r="K1" s="316"/>
    </row>
    <row r="2" spans="1:11" x14ac:dyDescent="0.2">
      <c r="A2" s="316"/>
      <c r="B2" s="316"/>
      <c r="C2" s="316"/>
      <c r="D2" s="316"/>
      <c r="E2" s="316"/>
      <c r="F2" s="316"/>
      <c r="G2" s="316"/>
      <c r="H2" s="316"/>
      <c r="I2" s="316"/>
      <c r="K2" s="316"/>
    </row>
    <row r="3" spans="1:11" x14ac:dyDescent="0.2">
      <c r="K3" s="316"/>
    </row>
    <row r="4" spans="1:11" x14ac:dyDescent="0.2">
      <c r="K4" s="316"/>
    </row>
  </sheetData>
  <pageMargins left="0.70866141732283472" right="0.70866141732283472" top="0.74803149606299213" bottom="0.74803149606299213" header="0.31496062992125984" footer="0.31496062992125984"/>
  <pageSetup paperSize="9" scale="91" orientation="portrait" r:id="rId1"/>
  <headerFooter>
    <oddFooter>&amp;C&amp;A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70"/>
  <sheetViews>
    <sheetView workbookViewId="0">
      <selection activeCell="N21" sqref="N21"/>
    </sheetView>
  </sheetViews>
  <sheetFormatPr defaultRowHeight="15" x14ac:dyDescent="0.2"/>
  <cols>
    <col min="1" max="1" width="21.5546875" customWidth="1"/>
    <col min="5" max="5" width="11.21875" customWidth="1"/>
    <col min="6" max="6" width="9.21875" customWidth="1"/>
    <col min="7" max="7" width="0.6640625" style="828" customWidth="1"/>
    <col min="8" max="8" width="8.109375" customWidth="1"/>
    <col min="9" max="9" width="1.5546875" customWidth="1"/>
    <col min="11" max="11" width="1.6640625" customWidth="1"/>
    <col min="12" max="12" width="9.44140625" bestFit="1" customWidth="1"/>
  </cols>
  <sheetData>
    <row r="1" spans="1:12" ht="15.75" x14ac:dyDescent="0.25">
      <c r="A1" s="688" t="str">
        <f>+'1'!A1</f>
        <v>CWM TAF LOCAL HEALTH BOARD ANNUAL ACCOUNTS 2018-19</v>
      </c>
      <c r="B1" s="689"/>
      <c r="C1" s="689"/>
      <c r="D1" s="689"/>
      <c r="E1" s="689"/>
      <c r="F1" s="690"/>
      <c r="G1" s="690"/>
      <c r="H1" s="690"/>
      <c r="I1" s="137"/>
      <c r="J1" s="800"/>
      <c r="K1" s="800"/>
      <c r="L1" s="800"/>
    </row>
    <row r="2" spans="1:12" ht="15.75" x14ac:dyDescent="0.25">
      <c r="A2" s="144"/>
      <c r="B2" s="144"/>
      <c r="C2" s="144"/>
      <c r="D2" s="65"/>
      <c r="E2" s="65"/>
      <c r="F2" s="617"/>
      <c r="G2" s="617"/>
      <c r="H2" s="617"/>
      <c r="I2" s="615"/>
      <c r="J2" s="316"/>
      <c r="K2" s="316"/>
      <c r="L2" s="316"/>
    </row>
    <row r="3" spans="1:12" ht="15.75" x14ac:dyDescent="0.25">
      <c r="A3" s="65" t="s">
        <v>562</v>
      </c>
      <c r="B3" s="616"/>
      <c r="C3" s="616"/>
      <c r="D3" s="616"/>
      <c r="E3" s="616"/>
      <c r="F3" s="616"/>
      <c r="G3" s="835"/>
      <c r="H3" s="616"/>
      <c r="I3" s="138"/>
      <c r="J3" s="615"/>
      <c r="K3" s="316"/>
      <c r="L3" s="316"/>
    </row>
    <row r="4" spans="1:12" s="609" customFormat="1" ht="15.75" x14ac:dyDescent="0.25">
      <c r="A4" s="65"/>
      <c r="B4" s="616"/>
      <c r="C4" s="616"/>
      <c r="D4" s="616"/>
      <c r="E4" s="616"/>
      <c r="F4" s="616"/>
      <c r="G4" s="835"/>
      <c r="H4" s="616"/>
      <c r="I4" s="138"/>
      <c r="J4" s="615"/>
      <c r="K4" s="316"/>
      <c r="L4" s="316"/>
    </row>
    <row r="5" spans="1:12" s="609" customFormat="1" x14ac:dyDescent="0.2">
      <c r="A5" s="577"/>
      <c r="B5" s="616"/>
      <c r="C5" s="616"/>
      <c r="D5" s="616"/>
      <c r="E5" s="616"/>
      <c r="F5" s="616"/>
      <c r="G5" s="835"/>
      <c r="H5" s="616"/>
      <c r="I5" s="138"/>
      <c r="J5" s="615"/>
      <c r="K5" s="316"/>
      <c r="L5" s="316"/>
    </row>
    <row r="6" spans="1:12" s="609" customFormat="1" x14ac:dyDescent="0.2">
      <c r="A6" s="577"/>
      <c r="B6" s="616"/>
      <c r="C6" s="616"/>
      <c r="D6" s="616"/>
      <c r="E6" s="616"/>
      <c r="F6" s="616"/>
      <c r="G6" s="835"/>
      <c r="H6" s="616"/>
      <c r="I6" s="138"/>
      <c r="J6" s="615"/>
      <c r="K6" s="316"/>
      <c r="L6" s="316"/>
    </row>
    <row r="7" spans="1:12" s="609" customFormat="1" x14ac:dyDescent="0.2">
      <c r="A7" s="577"/>
      <c r="B7" s="616"/>
      <c r="C7" s="616"/>
      <c r="D7" s="616"/>
      <c r="E7" s="616"/>
      <c r="F7" s="616"/>
      <c r="G7" s="835"/>
      <c r="H7" s="616"/>
      <c r="I7" s="138"/>
      <c r="J7" s="615"/>
      <c r="K7" s="316"/>
      <c r="L7" s="316"/>
    </row>
    <row r="8" spans="1:12" s="609" customFormat="1" x14ac:dyDescent="0.2">
      <c r="A8" s="577"/>
      <c r="B8" s="616"/>
      <c r="C8" s="616"/>
      <c r="D8" s="616"/>
      <c r="E8" s="616"/>
      <c r="F8" s="616"/>
      <c r="G8" s="835"/>
      <c r="H8" s="616"/>
      <c r="I8" s="138"/>
      <c r="J8" s="615"/>
      <c r="K8" s="316"/>
      <c r="L8" s="316"/>
    </row>
    <row r="9" spans="1:12" s="609" customFormat="1" x14ac:dyDescent="0.2">
      <c r="A9" s="789"/>
      <c r="B9" s="616"/>
      <c r="C9" s="616"/>
      <c r="D9" s="616"/>
      <c r="E9" s="616"/>
      <c r="F9" s="616"/>
      <c r="G9" s="835"/>
      <c r="H9" s="616"/>
      <c r="I9" s="138"/>
      <c r="J9" s="615"/>
      <c r="K9" s="316"/>
      <c r="L9" s="316"/>
    </row>
    <row r="10" spans="1:12" s="609" customFormat="1" x14ac:dyDescent="0.2">
      <c r="A10" s="577"/>
      <c r="B10" s="616"/>
      <c r="C10" s="616"/>
      <c r="D10" s="616"/>
      <c r="E10" s="616"/>
      <c r="F10" s="616"/>
      <c r="G10" s="835"/>
      <c r="H10" s="616"/>
      <c r="I10" s="138"/>
      <c r="J10" s="615"/>
      <c r="K10" s="316"/>
      <c r="L10" s="316"/>
    </row>
    <row r="11" spans="1:12" s="609" customFormat="1" x14ac:dyDescent="0.2">
      <c r="A11" s="789"/>
      <c r="B11" s="616"/>
      <c r="C11" s="616"/>
      <c r="D11" s="616"/>
      <c r="E11" s="616"/>
      <c r="F11" s="616"/>
      <c r="G11" s="835"/>
      <c r="H11" s="616"/>
      <c r="I11" s="138"/>
      <c r="J11" s="615"/>
      <c r="K11" s="316"/>
      <c r="L11" s="316"/>
    </row>
    <row r="12" spans="1:12" s="609" customFormat="1" x14ac:dyDescent="0.2">
      <c r="A12" s="789"/>
      <c r="B12" s="616"/>
      <c r="C12" s="616"/>
      <c r="D12" s="616"/>
      <c r="E12" s="616"/>
      <c r="F12" s="616"/>
      <c r="G12" s="835"/>
      <c r="H12" s="616"/>
      <c r="I12" s="138"/>
      <c r="J12" s="615"/>
      <c r="K12" s="316"/>
      <c r="L12" s="316"/>
    </row>
    <row r="13" spans="1:12" s="609" customFormat="1" x14ac:dyDescent="0.2">
      <c r="A13" s="789"/>
      <c r="B13" s="616"/>
      <c r="C13" s="616"/>
      <c r="D13" s="616"/>
      <c r="E13" s="616"/>
      <c r="F13" s="616"/>
      <c r="G13" s="835"/>
      <c r="H13" s="616"/>
      <c r="I13" s="138"/>
      <c r="J13" s="615"/>
      <c r="K13" s="316"/>
      <c r="L13" s="316"/>
    </row>
    <row r="14" spans="1:12" s="609" customFormat="1" x14ac:dyDescent="0.2">
      <c r="A14" s="577"/>
      <c r="B14" s="577"/>
      <c r="C14" s="616"/>
      <c r="D14" s="616"/>
      <c r="E14" s="616"/>
      <c r="F14" s="616"/>
      <c r="G14" s="835"/>
      <c r="H14" s="616"/>
      <c r="I14" s="138"/>
      <c r="J14" s="615"/>
    </row>
    <row r="15" spans="1:12" s="609" customFormat="1" x14ac:dyDescent="0.2">
      <c r="A15" s="577"/>
      <c r="B15" s="577"/>
      <c r="C15" s="616"/>
      <c r="D15" s="616"/>
      <c r="E15" s="616"/>
      <c r="F15" s="616"/>
      <c r="G15" s="835"/>
      <c r="H15" s="616"/>
      <c r="I15" s="138"/>
      <c r="J15" s="615"/>
    </row>
    <row r="16" spans="1:12" s="609" customFormat="1" x14ac:dyDescent="0.2">
      <c r="A16" s="577"/>
      <c r="B16" s="677"/>
      <c r="C16" s="164"/>
      <c r="D16" s="164"/>
      <c r="E16" s="377"/>
      <c r="F16" s="508"/>
      <c r="G16" s="508"/>
      <c r="H16" s="507"/>
      <c r="I16" s="29"/>
      <c r="J16" s="615"/>
    </row>
    <row r="17" spans="1:13" s="609" customFormat="1" x14ac:dyDescent="0.2">
      <c r="A17" s="577"/>
      <c r="B17" s="677"/>
      <c r="C17" s="164"/>
      <c r="D17" s="164"/>
      <c r="E17" s="377"/>
      <c r="F17" s="508"/>
      <c r="G17" s="508"/>
      <c r="H17" s="507"/>
      <c r="I17" s="29"/>
      <c r="J17" s="615"/>
    </row>
    <row r="18" spans="1:13" s="609" customFormat="1" x14ac:dyDescent="0.2">
      <c r="A18" s="42" t="s">
        <v>552</v>
      </c>
      <c r="B18" s="610"/>
      <c r="C18" s="610"/>
      <c r="D18" s="610"/>
      <c r="E18" s="610"/>
      <c r="F18" s="610"/>
      <c r="G18" s="610"/>
      <c r="H18" s="610"/>
      <c r="I18" s="139"/>
      <c r="J18" s="615"/>
      <c r="K18" s="620"/>
      <c r="L18" s="620"/>
      <c r="M18" s="620"/>
    </row>
    <row r="19" spans="1:13" s="609" customFormat="1" x14ac:dyDescent="0.2">
      <c r="A19" s="738"/>
      <c r="B19" s="610"/>
      <c r="C19" s="610"/>
      <c r="D19" s="610"/>
      <c r="E19" s="610"/>
      <c r="F19" s="4" t="s">
        <v>599</v>
      </c>
      <c r="G19" s="610"/>
      <c r="H19" s="610"/>
      <c r="I19" s="139"/>
      <c r="J19" s="615"/>
      <c r="K19" s="620"/>
      <c r="L19" s="620"/>
      <c r="M19" s="620"/>
    </row>
    <row r="20" spans="1:13" x14ac:dyDescent="0.2">
      <c r="A20" s="42"/>
      <c r="B20" s="610"/>
      <c r="C20" s="610"/>
      <c r="D20" s="610"/>
      <c r="E20" s="610"/>
      <c r="F20" s="610"/>
      <c r="G20" s="610"/>
      <c r="H20" s="610"/>
      <c r="I20" s="139"/>
      <c r="J20" s="615"/>
      <c r="K20" s="620"/>
      <c r="L20" s="620"/>
      <c r="M20" s="620"/>
    </row>
    <row r="21" spans="1:13" x14ac:dyDescent="0.2">
      <c r="A21" s="42"/>
      <c r="B21" s="610"/>
      <c r="C21" s="610"/>
      <c r="D21" s="610"/>
      <c r="E21" s="620"/>
      <c r="F21" s="30" t="s">
        <v>587</v>
      </c>
      <c r="G21" s="139"/>
      <c r="H21" s="30" t="s">
        <v>611</v>
      </c>
      <c r="I21" s="139"/>
      <c r="J21" s="30" t="s">
        <v>752</v>
      </c>
      <c r="K21" s="620"/>
      <c r="L21" s="846" t="s">
        <v>115</v>
      </c>
      <c r="M21" s="620"/>
    </row>
    <row r="22" spans="1:13" ht="15.75" x14ac:dyDescent="0.25">
      <c r="A22" s="369"/>
      <c r="B22" s="610"/>
      <c r="C22" s="610"/>
      <c r="D22" s="610"/>
      <c r="E22" s="620"/>
      <c r="F22" s="30" t="s">
        <v>23</v>
      </c>
      <c r="G22" s="171"/>
      <c r="H22" s="30" t="s">
        <v>23</v>
      </c>
      <c r="I22" s="139"/>
      <c r="J22" s="30" t="s">
        <v>23</v>
      </c>
      <c r="K22" s="620"/>
      <c r="L22" s="171" t="s">
        <v>23</v>
      </c>
      <c r="M22" s="620"/>
    </row>
    <row r="23" spans="1:13" x14ac:dyDescent="0.2">
      <c r="A23" s="42" t="s">
        <v>529</v>
      </c>
      <c r="B23" s="614"/>
      <c r="C23" s="614"/>
      <c r="D23" s="614"/>
      <c r="F23" s="579">
        <v>631729</v>
      </c>
      <c r="G23" s="59"/>
      <c r="H23" s="579">
        <v>645338</v>
      </c>
      <c r="I23" s="141"/>
      <c r="J23" s="579">
        <v>687347</v>
      </c>
      <c r="K23" s="601"/>
      <c r="L23" s="904">
        <f>+F23+H23+J23</f>
        <v>1964414</v>
      </c>
    </row>
    <row r="24" spans="1:13" x14ac:dyDescent="0.2">
      <c r="A24" s="148" t="s">
        <v>563</v>
      </c>
      <c r="B24" s="614"/>
      <c r="C24" s="614"/>
      <c r="D24" s="614"/>
      <c r="F24" s="579">
        <v>-1181</v>
      </c>
      <c r="G24" s="59"/>
      <c r="H24" s="579">
        <v>-784</v>
      </c>
      <c r="I24" s="141"/>
      <c r="J24" s="579">
        <v>-725</v>
      </c>
      <c r="K24" s="601"/>
      <c r="L24" s="904">
        <f>+F24+H24+J24</f>
        <v>-2690</v>
      </c>
    </row>
    <row r="25" spans="1:13" x14ac:dyDescent="0.2">
      <c r="A25" s="148" t="s">
        <v>530</v>
      </c>
      <c r="B25" s="614"/>
      <c r="C25" s="614"/>
      <c r="D25" s="614"/>
      <c r="F25" s="579">
        <v>-111</v>
      </c>
      <c r="G25" s="59"/>
      <c r="H25" s="579">
        <v>-119</v>
      </c>
      <c r="I25" s="141"/>
      <c r="J25" s="579">
        <v>-120</v>
      </c>
      <c r="K25" s="601"/>
      <c r="L25" s="904">
        <f>+F25+H25+J25</f>
        <v>-350</v>
      </c>
    </row>
    <row r="26" spans="1:13" x14ac:dyDescent="0.2">
      <c r="A26" s="112" t="s">
        <v>553</v>
      </c>
      <c r="B26" s="142"/>
      <c r="C26" s="142"/>
      <c r="D26" s="142"/>
      <c r="F26" s="1206">
        <f>SUM(F23:F25)</f>
        <v>630437</v>
      </c>
      <c r="G26" s="907"/>
      <c r="H26" s="1206">
        <f>SUM(H23:H25)</f>
        <v>644435</v>
      </c>
      <c r="I26" s="912"/>
      <c r="J26" s="1206">
        <f>SUM(J23:J25)</f>
        <v>686502</v>
      </c>
      <c r="K26" s="620"/>
      <c r="L26" s="904">
        <f>+F26+H26+J26</f>
        <v>1961374</v>
      </c>
    </row>
    <row r="27" spans="1:13" x14ac:dyDescent="0.2">
      <c r="A27" s="112" t="s">
        <v>531</v>
      </c>
      <c r="B27" s="142"/>
      <c r="C27" s="142"/>
      <c r="D27" s="142"/>
      <c r="F27" s="579">
        <v>630455</v>
      </c>
      <c r="G27" s="59"/>
      <c r="H27" s="579">
        <v>644458</v>
      </c>
      <c r="I27" s="143"/>
      <c r="J27" s="579">
        <v>686518</v>
      </c>
      <c r="K27" s="601"/>
      <c r="L27" s="905">
        <f>+F27+H27+J27</f>
        <v>1961431</v>
      </c>
    </row>
    <row r="28" spans="1:13" s="828" customFormat="1" x14ac:dyDescent="0.2">
      <c r="A28" s="42" t="s">
        <v>532</v>
      </c>
      <c r="B28" s="614"/>
      <c r="C28" s="614"/>
      <c r="D28" s="614"/>
      <c r="E28"/>
      <c r="F28" s="858">
        <f>+F27-F26</f>
        <v>18</v>
      </c>
      <c r="G28" s="859"/>
      <c r="H28" s="858">
        <f>+H27-H26</f>
        <v>23</v>
      </c>
      <c r="I28" s="146"/>
      <c r="J28" s="858">
        <f>+J27-J26</f>
        <v>16</v>
      </c>
      <c r="K28" s="620"/>
      <c r="L28" s="906">
        <f t="shared" ref="L28" si="0">+F28+H28+J28</f>
        <v>57</v>
      </c>
    </row>
    <row r="29" spans="1:13" s="828" customFormat="1" x14ac:dyDescent="0.2">
      <c r="A29" s="148"/>
      <c r="B29" s="833"/>
      <c r="C29" s="833"/>
      <c r="D29" s="833"/>
      <c r="E29" s="819"/>
      <c r="F29" s="796"/>
      <c r="G29" s="796"/>
      <c r="H29" s="796"/>
      <c r="I29" s="842"/>
      <c r="J29" s="796"/>
      <c r="K29" s="819"/>
      <c r="L29" s="804"/>
    </row>
    <row r="30" spans="1:13" s="1090" customFormat="1" x14ac:dyDescent="0.2">
      <c r="A30" s="1100" t="s">
        <v>845</v>
      </c>
      <c r="B30" s="1061"/>
      <c r="C30" s="1061"/>
      <c r="D30" s="1061"/>
      <c r="E30" s="1061"/>
      <c r="F30" s="1061"/>
      <c r="G30" s="1061"/>
      <c r="H30" s="1061"/>
      <c r="I30" s="1101"/>
      <c r="J30" s="1102"/>
      <c r="K30" s="1103"/>
      <c r="L30" s="1104"/>
    </row>
    <row r="31" spans="1:13" s="828" customFormat="1" ht="15.75" x14ac:dyDescent="0.25">
      <c r="A31" s="612"/>
      <c r="B31" s="833"/>
      <c r="C31" s="833"/>
      <c r="D31" s="833"/>
      <c r="E31" s="833"/>
      <c r="F31" s="796"/>
      <c r="G31" s="796"/>
      <c r="H31" s="796"/>
      <c r="I31" s="842"/>
      <c r="J31" s="135"/>
      <c r="K31" s="819"/>
      <c r="L31" s="861"/>
    </row>
    <row r="32" spans="1:13" s="828" customFormat="1" ht="15.75" x14ac:dyDescent="0.25">
      <c r="A32" s="612"/>
      <c r="B32" s="833"/>
      <c r="C32" s="833"/>
      <c r="D32" s="833"/>
      <c r="E32" s="833"/>
      <c r="F32" s="796"/>
      <c r="G32" s="796"/>
      <c r="H32" s="796"/>
      <c r="I32" s="842"/>
      <c r="J32" s="135"/>
      <c r="K32" s="819"/>
      <c r="L32" s="861"/>
    </row>
    <row r="33" spans="1:12" s="828" customFormat="1" ht="15.75" x14ac:dyDescent="0.25">
      <c r="B33" s="833"/>
      <c r="C33" s="833"/>
      <c r="D33" s="833"/>
      <c r="E33" s="833"/>
      <c r="F33" s="796"/>
      <c r="G33" s="796"/>
      <c r="H33" s="796"/>
      <c r="I33" s="842"/>
      <c r="J33" s="135"/>
      <c r="K33" s="819"/>
      <c r="L33" s="861"/>
    </row>
    <row r="34" spans="1:12" s="1060" customFormat="1" ht="15.75" x14ac:dyDescent="0.25">
      <c r="A34" s="1105" t="s">
        <v>714</v>
      </c>
      <c r="B34" s="1056"/>
      <c r="C34" s="1056"/>
      <c r="D34" s="1056"/>
      <c r="E34" s="1056"/>
      <c r="F34" s="1061"/>
      <c r="G34" s="1061"/>
      <c r="H34" s="1061"/>
      <c r="I34" s="1106"/>
      <c r="J34" s="1073"/>
      <c r="K34" s="1064"/>
      <c r="L34" s="1107"/>
    </row>
    <row r="35" spans="1:12" s="828" customFormat="1" ht="15.75" x14ac:dyDescent="0.25">
      <c r="A35" s="612"/>
      <c r="B35" s="833"/>
      <c r="C35" s="833"/>
      <c r="D35" s="833"/>
      <c r="E35" s="833"/>
      <c r="F35" s="796"/>
      <c r="G35" s="796"/>
      <c r="H35" s="796"/>
      <c r="I35" s="842"/>
      <c r="J35" s="135"/>
      <c r="K35" s="819"/>
      <c r="L35" s="861"/>
    </row>
    <row r="36" spans="1:12" s="828" customFormat="1" ht="15.75" x14ac:dyDescent="0.25">
      <c r="A36" s="612"/>
      <c r="B36" s="833"/>
      <c r="C36" s="833"/>
      <c r="D36" s="833"/>
      <c r="E36" s="833"/>
      <c r="F36" s="796"/>
      <c r="G36" s="796"/>
      <c r="H36" s="796"/>
      <c r="I36" s="842"/>
      <c r="J36" s="135"/>
      <c r="K36" s="819"/>
      <c r="L36" s="861"/>
    </row>
    <row r="37" spans="1:12" s="828" customFormat="1" ht="15.75" x14ac:dyDescent="0.25">
      <c r="A37" s="691"/>
      <c r="B37" s="833"/>
      <c r="C37" s="833"/>
      <c r="D37" s="833"/>
      <c r="E37" s="833"/>
      <c r="F37" s="796"/>
      <c r="G37" s="796"/>
      <c r="H37" s="796"/>
      <c r="I37" s="842"/>
      <c r="J37" s="135"/>
      <c r="K37" s="819"/>
      <c r="L37" s="861"/>
    </row>
    <row r="38" spans="1:12" s="828" customFormat="1" ht="15.75" x14ac:dyDescent="0.25">
      <c r="A38" s="612"/>
      <c r="B38" s="833"/>
      <c r="C38" s="833"/>
      <c r="D38" s="833"/>
      <c r="E38" s="833"/>
      <c r="F38" s="796"/>
      <c r="G38" s="796"/>
      <c r="H38" s="796"/>
      <c r="I38" s="842"/>
      <c r="J38" s="135"/>
      <c r="K38" s="819"/>
      <c r="L38" s="861"/>
    </row>
    <row r="39" spans="1:12" s="828" customFormat="1" ht="15.75" x14ac:dyDescent="0.25">
      <c r="A39" s="612"/>
      <c r="B39" s="833"/>
      <c r="C39" s="833"/>
      <c r="D39" s="833"/>
      <c r="E39" s="833"/>
      <c r="F39" s="796"/>
      <c r="G39" s="796"/>
      <c r="H39" s="796"/>
      <c r="I39" s="842"/>
      <c r="J39" s="135"/>
      <c r="K39" s="819"/>
      <c r="L39" s="861"/>
    </row>
    <row r="40" spans="1:12" s="828" customFormat="1" ht="15.75" x14ac:dyDescent="0.25">
      <c r="A40" s="612"/>
      <c r="B40" s="833"/>
      <c r="C40" s="833"/>
      <c r="D40" s="833"/>
      <c r="E40" s="833"/>
      <c r="F40" s="796"/>
      <c r="G40" s="796"/>
      <c r="H40" s="796"/>
      <c r="I40" s="842"/>
      <c r="J40" s="135"/>
      <c r="K40" s="819"/>
      <c r="L40" s="861"/>
    </row>
    <row r="41" spans="1:12" s="828" customFormat="1" ht="15.75" x14ac:dyDescent="0.25">
      <c r="A41" s="612"/>
      <c r="B41" s="833"/>
      <c r="C41" s="833"/>
      <c r="D41" s="833"/>
      <c r="E41" s="833"/>
      <c r="F41" s="796"/>
      <c r="G41" s="796"/>
      <c r="H41" s="796"/>
      <c r="I41" s="842"/>
      <c r="J41" s="135"/>
      <c r="K41" s="819"/>
      <c r="L41" s="861"/>
    </row>
    <row r="42" spans="1:12" s="828" customFormat="1" ht="15.75" x14ac:dyDescent="0.25">
      <c r="A42" s="612"/>
      <c r="B42" s="833"/>
      <c r="C42" s="833"/>
      <c r="D42" s="833"/>
      <c r="E42" s="833"/>
      <c r="F42" s="796"/>
      <c r="G42" s="796"/>
      <c r="H42" s="796"/>
      <c r="I42" s="842"/>
      <c r="J42" s="135"/>
      <c r="K42" s="819"/>
      <c r="L42" s="861"/>
    </row>
    <row r="43" spans="1:12" s="828" customFormat="1" ht="15.75" x14ac:dyDescent="0.25">
      <c r="A43" s="612"/>
      <c r="B43" s="833"/>
      <c r="C43" s="833"/>
      <c r="D43" s="833"/>
      <c r="E43" s="833"/>
      <c r="F43" s="796"/>
      <c r="G43" s="796"/>
      <c r="H43" s="796"/>
      <c r="I43" s="842"/>
      <c r="J43" s="135"/>
      <c r="K43" s="819"/>
      <c r="L43" s="861"/>
    </row>
    <row r="44" spans="1:12" s="828" customFormat="1" ht="15.75" x14ac:dyDescent="0.25">
      <c r="A44" s="612"/>
      <c r="B44" s="833"/>
      <c r="C44" s="833"/>
      <c r="D44" s="833"/>
      <c r="E44" s="833"/>
      <c r="F44" s="833"/>
      <c r="G44" s="833"/>
      <c r="H44" s="833"/>
      <c r="I44" s="842"/>
      <c r="J44" s="135"/>
      <c r="K44" s="819"/>
      <c r="L44" s="861"/>
    </row>
    <row r="45" spans="1:12" s="601" customFormat="1" ht="15.75" x14ac:dyDescent="0.25">
      <c r="A45" s="42" t="s">
        <v>551</v>
      </c>
      <c r="B45" s="71"/>
      <c r="C45" s="71"/>
      <c r="D45" s="71"/>
      <c r="E45" s="71"/>
      <c r="F45" s="71"/>
      <c r="G45" s="71"/>
      <c r="H45" s="71"/>
      <c r="I45" s="139"/>
      <c r="J45" s="146"/>
      <c r="L45" s="608"/>
    </row>
    <row r="46" spans="1:12" s="601" customFormat="1" x14ac:dyDescent="0.2">
      <c r="A46" s="148"/>
      <c r="B46" s="71"/>
      <c r="C46" s="71"/>
      <c r="D46" s="71"/>
      <c r="E46" s="71"/>
      <c r="F46" s="832"/>
      <c r="G46" s="832"/>
      <c r="H46" s="831"/>
      <c r="I46" s="139"/>
      <c r="J46" s="831"/>
      <c r="L46" s="698"/>
    </row>
    <row r="47" spans="1:12" s="601" customFormat="1" x14ac:dyDescent="0.2">
      <c r="A47" s="148"/>
      <c r="B47" s="71"/>
      <c r="C47" s="71"/>
      <c r="D47" s="71"/>
      <c r="E47" s="71"/>
      <c r="F47" s="30" t="s">
        <v>587</v>
      </c>
      <c r="G47" s="139"/>
      <c r="H47" s="30" t="s">
        <v>611</v>
      </c>
      <c r="I47" s="139"/>
      <c r="J47" s="30" t="s">
        <v>752</v>
      </c>
      <c r="K47" s="620"/>
      <c r="L47" s="846" t="s">
        <v>115</v>
      </c>
    </row>
    <row r="48" spans="1:12" x14ac:dyDescent="0.2">
      <c r="A48" s="610"/>
      <c r="B48" s="162"/>
      <c r="C48" s="162"/>
      <c r="D48" s="162"/>
      <c r="E48" s="163"/>
      <c r="F48" s="30" t="s">
        <v>23</v>
      </c>
      <c r="G48" s="171"/>
      <c r="H48" s="30" t="s">
        <v>23</v>
      </c>
      <c r="I48" s="139"/>
      <c r="J48" s="30" t="s">
        <v>23</v>
      </c>
      <c r="K48" s="620"/>
      <c r="L48" s="171" t="s">
        <v>23</v>
      </c>
    </row>
    <row r="49" spans="1:12" x14ac:dyDescent="0.2">
      <c r="A49" s="4" t="s">
        <v>109</v>
      </c>
      <c r="B49" s="614"/>
      <c r="C49" s="614"/>
      <c r="D49" s="614"/>
      <c r="E49" s="614"/>
      <c r="F49" s="579">
        <v>17748</v>
      </c>
      <c r="G49" s="59"/>
      <c r="H49" s="579">
        <v>34962</v>
      </c>
      <c r="I49" s="2"/>
      <c r="J49" s="579">
        <v>27283</v>
      </c>
      <c r="K49" s="601"/>
      <c r="L49" s="904">
        <f t="shared" ref="L49:L53" si="1">+J49+H49+F49</f>
        <v>79993</v>
      </c>
    </row>
    <row r="50" spans="1:12" x14ac:dyDescent="0.2">
      <c r="A50" s="610" t="s">
        <v>359</v>
      </c>
      <c r="B50" s="614"/>
      <c r="C50" s="614"/>
      <c r="D50" s="614"/>
      <c r="E50" s="614"/>
      <c r="F50" s="579">
        <v>0</v>
      </c>
      <c r="G50" s="59"/>
      <c r="H50" s="579">
        <v>0</v>
      </c>
      <c r="I50" s="88"/>
      <c r="J50" s="579">
        <v>0</v>
      </c>
      <c r="K50" s="601"/>
      <c r="L50" s="904">
        <f t="shared" si="1"/>
        <v>0</v>
      </c>
    </row>
    <row r="51" spans="1:12" x14ac:dyDescent="0.2">
      <c r="A51" s="610" t="s">
        <v>360</v>
      </c>
      <c r="B51" s="71"/>
      <c r="C51" s="71"/>
      <c r="D51" s="71"/>
      <c r="E51" s="71"/>
      <c r="F51" s="579">
        <v>-66</v>
      </c>
      <c r="G51" s="59"/>
      <c r="H51" s="579">
        <v>-4</v>
      </c>
      <c r="I51" s="159"/>
      <c r="J51" s="579">
        <v>0</v>
      </c>
      <c r="K51" s="601"/>
      <c r="L51" s="904">
        <f t="shared" si="1"/>
        <v>-70</v>
      </c>
    </row>
    <row r="52" spans="1:12" x14ac:dyDescent="0.2">
      <c r="A52" s="692" t="s">
        <v>361</v>
      </c>
      <c r="B52" s="135"/>
      <c r="C52" s="135"/>
      <c r="D52" s="135"/>
      <c r="E52" s="135"/>
      <c r="F52" s="579">
        <v>0</v>
      </c>
      <c r="G52" s="59"/>
      <c r="H52" s="579">
        <v>0</v>
      </c>
      <c r="I52" s="160"/>
      <c r="J52" s="579">
        <v>0</v>
      </c>
      <c r="K52" s="601"/>
      <c r="L52" s="904">
        <f t="shared" si="1"/>
        <v>0</v>
      </c>
    </row>
    <row r="53" spans="1:12" ht="15.75" x14ac:dyDescent="0.25">
      <c r="A53" s="692" t="s">
        <v>362</v>
      </c>
      <c r="B53" s="135"/>
      <c r="C53" s="135"/>
      <c r="D53" s="135"/>
      <c r="E53" s="135"/>
      <c r="F53" s="60">
        <v>-95</v>
      </c>
      <c r="G53" s="59"/>
      <c r="H53" s="60">
        <v>-64</v>
      </c>
      <c r="I53" s="161"/>
      <c r="J53" s="60">
        <v>-3115</v>
      </c>
      <c r="K53" s="601"/>
      <c r="L53" s="905">
        <f t="shared" si="1"/>
        <v>-3274</v>
      </c>
    </row>
    <row r="54" spans="1:12" ht="15.75" x14ac:dyDescent="0.25">
      <c r="A54" s="41" t="s">
        <v>533</v>
      </c>
      <c r="B54" s="162"/>
      <c r="C54" s="162"/>
      <c r="D54" s="162"/>
      <c r="E54" s="163"/>
      <c r="F54" s="269">
        <f>SUM(F49:F53)</f>
        <v>17587</v>
      </c>
      <c r="G54" s="860"/>
      <c r="H54" s="269">
        <f>SUM(H49:H53)</f>
        <v>34894</v>
      </c>
      <c r="I54" s="161"/>
      <c r="J54" s="269">
        <f>SUM(J49:J53)</f>
        <v>24168</v>
      </c>
      <c r="K54" s="601"/>
      <c r="L54" s="860">
        <f>SUM(L49:L53)</f>
        <v>76649</v>
      </c>
    </row>
    <row r="55" spans="1:12" x14ac:dyDescent="0.2">
      <c r="A55" s="41" t="s">
        <v>554</v>
      </c>
      <c r="B55" s="162"/>
      <c r="C55" s="162"/>
      <c r="D55" s="162"/>
      <c r="E55" s="163"/>
      <c r="F55" s="579">
        <v>17592</v>
      </c>
      <c r="G55" s="59"/>
      <c r="H55" s="579">
        <v>34902</v>
      </c>
      <c r="I55" s="135"/>
      <c r="J55" s="579">
        <v>24178</v>
      </c>
      <c r="K55" s="601"/>
      <c r="L55" s="907">
        <f>+J55+H55+F55</f>
        <v>76672</v>
      </c>
    </row>
    <row r="56" spans="1:12" ht="15.75" thickBot="1" x14ac:dyDescent="0.25">
      <c r="A56" s="155" t="s">
        <v>534</v>
      </c>
      <c r="B56" s="135"/>
      <c r="C56" s="135"/>
      <c r="D56" s="135"/>
      <c r="E56" s="135"/>
      <c r="F56" s="267">
        <f>F55-F54</f>
        <v>5</v>
      </c>
      <c r="G56" s="860"/>
      <c r="H56" s="267">
        <f>H55-H54</f>
        <v>8</v>
      </c>
      <c r="I56" s="913"/>
      <c r="J56" s="267">
        <f>J55-J54</f>
        <v>10</v>
      </c>
      <c r="K56" s="620"/>
      <c r="L56" s="265">
        <f>L55-L54</f>
        <v>23</v>
      </c>
    </row>
    <row r="57" spans="1:12" ht="15.75" x14ac:dyDescent="0.25">
      <c r="A57" s="623"/>
      <c r="B57" s="623"/>
      <c r="C57" s="623"/>
      <c r="D57" s="623"/>
      <c r="E57" s="623"/>
      <c r="F57" s="861"/>
      <c r="G57" s="704"/>
      <c r="H57" s="693"/>
      <c r="I57" s="601"/>
      <c r="J57" s="819"/>
      <c r="K57" s="601"/>
      <c r="L57" s="601"/>
    </row>
    <row r="58" spans="1:12" s="1060" customFormat="1" x14ac:dyDescent="0.2">
      <c r="A58" s="1105" t="s">
        <v>789</v>
      </c>
      <c r="B58" s="1064"/>
      <c r="C58" s="1064"/>
      <c r="D58" s="1064"/>
      <c r="E58" s="1064"/>
      <c r="F58" s="1064"/>
      <c r="G58" s="1109"/>
      <c r="H58" s="1064"/>
      <c r="I58" s="1064"/>
      <c r="J58" s="1064"/>
      <c r="K58" s="1064"/>
      <c r="L58" s="1064"/>
    </row>
    <row r="59" spans="1:12" x14ac:dyDescent="0.2">
      <c r="A59" s="819"/>
      <c r="B59" s="819"/>
      <c r="C59" s="819"/>
      <c r="D59" s="819"/>
      <c r="E59" s="819"/>
      <c r="F59" s="693"/>
      <c r="G59" s="819"/>
      <c r="H59" s="819"/>
      <c r="I59" s="819"/>
      <c r="J59" s="819"/>
      <c r="K59" s="819"/>
      <c r="L59" s="819"/>
    </row>
    <row r="60" spans="1:12" x14ac:dyDescent="0.2">
      <c r="A60" s="612"/>
      <c r="B60" s="819"/>
      <c r="C60" s="819"/>
      <c r="D60" s="819"/>
      <c r="E60" s="819"/>
      <c r="F60" s="819"/>
      <c r="G60" s="819"/>
      <c r="H60" s="819"/>
      <c r="I60" s="819"/>
      <c r="J60" s="819"/>
      <c r="K60" s="819"/>
      <c r="L60" s="819"/>
    </row>
    <row r="61" spans="1:12" x14ac:dyDescent="0.2">
      <c r="A61" s="817"/>
      <c r="B61" s="819"/>
      <c r="C61" s="819"/>
      <c r="D61" s="819"/>
      <c r="E61" s="819"/>
      <c r="F61" s="819"/>
      <c r="G61" s="819"/>
      <c r="H61" s="819"/>
      <c r="I61" s="819"/>
      <c r="J61" s="819"/>
      <c r="K61" s="819"/>
      <c r="L61" s="819"/>
    </row>
    <row r="62" spans="1:12" x14ac:dyDescent="0.2">
      <c r="A62" s="817"/>
      <c r="B62" s="819"/>
      <c r="C62" s="819"/>
      <c r="D62" s="819"/>
      <c r="E62" s="819"/>
      <c r="F62" s="819"/>
      <c r="G62" s="819"/>
      <c r="H62" s="819"/>
      <c r="I62" s="819"/>
      <c r="J62" s="819"/>
      <c r="K62" s="819"/>
      <c r="L62" s="819"/>
    </row>
    <row r="63" spans="1:12" x14ac:dyDescent="0.2">
      <c r="A63" s="833"/>
      <c r="B63" s="819"/>
      <c r="C63" s="819"/>
      <c r="D63" s="819"/>
      <c r="E63" s="819"/>
      <c r="F63" s="819"/>
      <c r="G63" s="819"/>
      <c r="H63" s="819"/>
      <c r="I63" s="819"/>
      <c r="J63" s="819"/>
      <c r="K63" s="819"/>
      <c r="L63" s="819"/>
    </row>
    <row r="64" spans="1:12" x14ac:dyDescent="0.2">
      <c r="A64" s="833"/>
      <c r="B64" s="819"/>
      <c r="C64" s="819"/>
      <c r="D64" s="819"/>
      <c r="E64" s="819"/>
      <c r="F64" s="819"/>
      <c r="G64" s="819"/>
      <c r="H64" s="819"/>
      <c r="I64" s="819"/>
      <c r="J64" s="819"/>
      <c r="K64" s="819"/>
      <c r="L64" s="819"/>
    </row>
    <row r="65" spans="1:12" x14ac:dyDescent="0.2">
      <c r="A65" s="833"/>
      <c r="B65" s="819"/>
      <c r="C65" s="819"/>
      <c r="D65" s="819"/>
      <c r="E65" s="819"/>
      <c r="F65" s="819"/>
      <c r="G65" s="819"/>
      <c r="H65" s="819"/>
      <c r="I65" s="819"/>
      <c r="J65" s="819"/>
      <c r="K65" s="819"/>
      <c r="L65" s="819"/>
    </row>
    <row r="66" spans="1:12" x14ac:dyDescent="0.2">
      <c r="A66" s="819"/>
      <c r="B66" s="819"/>
      <c r="C66" s="819"/>
      <c r="D66" s="819"/>
      <c r="E66" s="819"/>
      <c r="F66" s="819"/>
      <c r="G66" s="819"/>
      <c r="H66" s="819"/>
      <c r="I66" s="819"/>
      <c r="J66" s="819"/>
      <c r="K66" s="819"/>
      <c r="L66" s="819"/>
    </row>
    <row r="67" spans="1:12" x14ac:dyDescent="0.2">
      <c r="A67" s="819"/>
      <c r="B67" s="819"/>
      <c r="C67" s="819"/>
      <c r="D67" s="819"/>
      <c r="E67" s="819"/>
      <c r="F67" s="819"/>
      <c r="G67" s="819"/>
      <c r="H67" s="819"/>
      <c r="I67" s="819"/>
      <c r="J67" s="819"/>
      <c r="K67" s="819"/>
      <c r="L67" s="819"/>
    </row>
    <row r="68" spans="1:12" x14ac:dyDescent="0.2">
      <c r="A68" s="819"/>
      <c r="B68" s="819"/>
      <c r="C68" s="819"/>
      <c r="D68" s="819"/>
      <c r="E68" s="819"/>
      <c r="F68" s="819"/>
      <c r="G68" s="819"/>
      <c r="H68" s="819"/>
      <c r="I68" s="819"/>
      <c r="J68" s="819"/>
      <c r="K68" s="819"/>
      <c r="L68" s="819"/>
    </row>
    <row r="69" spans="1:12" x14ac:dyDescent="0.2">
      <c r="A69" s="819"/>
      <c r="B69" s="819"/>
      <c r="C69" s="819"/>
      <c r="D69" s="819"/>
      <c r="E69" s="819"/>
      <c r="F69" s="819"/>
      <c r="G69" s="819"/>
      <c r="H69" s="819"/>
      <c r="I69" s="819"/>
      <c r="J69" s="819"/>
      <c r="K69" s="819"/>
      <c r="L69" s="819"/>
    </row>
    <row r="70" spans="1:12" x14ac:dyDescent="0.2">
      <c r="A70" s="819"/>
      <c r="B70" s="819"/>
      <c r="C70" s="819"/>
      <c r="D70" s="819"/>
      <c r="E70" s="819"/>
      <c r="F70" s="819"/>
      <c r="G70" s="819"/>
      <c r="H70" s="819"/>
      <c r="I70" s="819"/>
      <c r="J70" s="819"/>
      <c r="K70" s="819"/>
      <c r="L70" s="819"/>
    </row>
  </sheetData>
  <sheetProtection password="D714" sheet="1" objects="1" scenarios="1"/>
  <customSheetViews>
    <customSheetView guid="{44A2B057-7D30-4594-817B-0DBCD9A92E4A}" fitToPage="1" topLeftCell="A10">
      <selection activeCell="E62" sqref="E62"/>
      <pageMargins left="0.70866141732283472" right="0.70866141732283472" top="0.74803149606299213" bottom="0.74803149606299213" header="0.31496062992125984" footer="0.31496062992125984"/>
      <pageSetup paperSize="9" scale="74" orientation="portrait" r:id="rId1"/>
      <headerFooter>
        <oddFooter>&amp;C&amp;A</oddFooter>
      </headerFooter>
    </customSheetView>
    <customSheetView guid="{7FD99AA4-5903-494A-9F09-AEC84FBFFB84}" fitToPage="1" topLeftCell="A10">
      <selection activeCell="E62" sqref="E62"/>
      <pageMargins left="0.70866141732283472" right="0.70866141732283472" top="0.74803149606299213" bottom="0.74803149606299213" header="0.31496062992125984" footer="0.31496062992125984"/>
      <pageSetup paperSize="9" scale="7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4" orientation="portrait" r:id="rId3"/>
  <headerFooter>
    <oddFooter>&amp;C&amp;A</oddFooter>
  </headerFooter>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32"/>
  <sheetViews>
    <sheetView workbookViewId="0">
      <selection activeCell="E15" sqref="E15"/>
    </sheetView>
  </sheetViews>
  <sheetFormatPr defaultColWidth="8.6640625" defaultRowHeight="15" x14ac:dyDescent="0.2"/>
  <cols>
    <col min="1" max="1" width="21.5546875" style="609" customWidth="1"/>
    <col min="2" max="5" width="8.6640625" style="609"/>
    <col min="6" max="6" width="12.109375" style="609" customWidth="1"/>
    <col min="7" max="7" width="11.6640625" style="609" customWidth="1"/>
    <col min="8" max="16384" width="8.6640625" style="609"/>
  </cols>
  <sheetData>
    <row r="1" spans="1:11" ht="15.75" x14ac:dyDescent="0.25">
      <c r="A1" s="688" t="str">
        <f>+'1'!A1</f>
        <v>CWM TAF LOCAL HEALTH BOARD ANNUAL ACCOUNTS 2018-19</v>
      </c>
      <c r="B1" s="689"/>
      <c r="C1" s="689"/>
      <c r="D1" s="689"/>
      <c r="E1" s="689"/>
      <c r="F1" s="690"/>
      <c r="G1" s="690"/>
      <c r="H1" s="615"/>
      <c r="I1" s="316"/>
      <c r="J1" s="316"/>
      <c r="K1" s="316"/>
    </row>
    <row r="2" spans="1:11" ht="15.75" x14ac:dyDescent="0.25">
      <c r="A2" s="144"/>
      <c r="B2" s="144"/>
      <c r="C2" s="144"/>
      <c r="D2" s="65"/>
      <c r="E2" s="65"/>
      <c r="F2" s="617"/>
      <c r="G2" s="617"/>
      <c r="H2" s="615"/>
      <c r="I2" s="316"/>
      <c r="J2" s="316"/>
      <c r="K2" s="316"/>
    </row>
    <row r="3" spans="1:11" x14ac:dyDescent="0.2">
      <c r="A3" s="623"/>
      <c r="B3" s="623"/>
      <c r="C3" s="623"/>
      <c r="D3" s="623"/>
      <c r="E3" s="623"/>
      <c r="F3" s="623"/>
      <c r="G3" s="623"/>
    </row>
    <row r="4" spans="1:11" x14ac:dyDescent="0.2">
      <c r="A4" s="691" t="s">
        <v>570</v>
      </c>
      <c r="B4" s="623"/>
      <c r="C4" s="623"/>
      <c r="D4" s="623"/>
      <c r="E4" s="623"/>
      <c r="F4" s="623"/>
      <c r="G4" s="623"/>
    </row>
    <row r="5" spans="1:11" x14ac:dyDescent="0.2">
      <c r="A5" s="623"/>
      <c r="B5" s="623"/>
      <c r="C5" s="623"/>
      <c r="D5" s="623"/>
      <c r="E5" s="623"/>
      <c r="F5" s="623"/>
      <c r="G5" s="623"/>
    </row>
    <row r="6" spans="1:11" x14ac:dyDescent="0.2">
      <c r="A6" s="614"/>
      <c r="B6" s="623"/>
      <c r="C6" s="623"/>
      <c r="D6" s="623"/>
      <c r="E6" s="623"/>
      <c r="F6" s="623"/>
      <c r="G6" s="623"/>
    </row>
    <row r="7" spans="1:11" x14ac:dyDescent="0.2">
      <c r="A7" s="605"/>
      <c r="B7" s="623"/>
      <c r="C7" s="623"/>
      <c r="D7" s="623"/>
      <c r="E7" s="623"/>
      <c r="F7" s="623"/>
      <c r="G7" s="623"/>
    </row>
    <row r="8" spans="1:11" x14ac:dyDescent="0.2">
      <c r="A8" s="605"/>
    </row>
    <row r="9" spans="1:11" x14ac:dyDescent="0.2">
      <c r="A9" s="614"/>
    </row>
    <row r="10" spans="1:11" x14ac:dyDescent="0.2">
      <c r="A10" s="614"/>
    </row>
    <row r="11" spans="1:11" x14ac:dyDescent="0.2">
      <c r="A11" s="614"/>
    </row>
    <row r="14" spans="1:11" x14ac:dyDescent="0.2">
      <c r="A14" s="868"/>
      <c r="B14" s="869"/>
      <c r="C14" s="869"/>
      <c r="E14" s="870"/>
      <c r="F14" s="870"/>
      <c r="G14" s="870" t="s">
        <v>752</v>
      </c>
    </row>
    <row r="15" spans="1:11" x14ac:dyDescent="0.2">
      <c r="A15" s="868"/>
      <c r="B15" s="869"/>
      <c r="C15" s="869"/>
      <c r="E15" s="870"/>
      <c r="F15" s="870"/>
      <c r="G15" s="870" t="s">
        <v>586</v>
      </c>
    </row>
    <row r="16" spans="1:11" x14ac:dyDescent="0.2">
      <c r="A16" s="868"/>
      <c r="B16" s="869"/>
      <c r="C16" s="869"/>
      <c r="E16" s="870"/>
      <c r="F16" s="870"/>
      <c r="G16" s="870" t="s">
        <v>762</v>
      </c>
    </row>
    <row r="17" spans="1:7" x14ac:dyDescent="0.2">
      <c r="A17" s="868"/>
      <c r="B17" s="869"/>
      <c r="C17" s="869"/>
      <c r="E17" s="869"/>
      <c r="F17" s="869"/>
      <c r="G17" s="869"/>
    </row>
    <row r="18" spans="1:7" x14ac:dyDescent="0.2">
      <c r="A18" s="829" t="s">
        <v>799</v>
      </c>
      <c r="B18" s="1258"/>
      <c r="C18" s="1258"/>
      <c r="D18" s="638"/>
      <c r="E18" s="1259"/>
      <c r="F18" s="1259"/>
      <c r="G18" s="897" t="s">
        <v>743</v>
      </c>
    </row>
    <row r="19" spans="1:7" x14ac:dyDescent="0.2">
      <c r="A19" s="638"/>
      <c r="B19" s="638"/>
      <c r="C19" s="638"/>
      <c r="D19" s="638"/>
      <c r="E19" s="638"/>
      <c r="F19" s="638"/>
    </row>
    <row r="20" spans="1:7" x14ac:dyDescent="0.2">
      <c r="A20" s="638"/>
      <c r="B20" s="638"/>
      <c r="C20" s="638"/>
      <c r="D20" s="638"/>
      <c r="E20" s="638"/>
      <c r="F20" s="638"/>
    </row>
    <row r="21" spans="1:7" x14ac:dyDescent="0.2">
      <c r="A21" s="829" t="s">
        <v>937</v>
      </c>
      <c r="B21" s="829"/>
      <c r="C21" s="829"/>
      <c r="D21" s="829"/>
      <c r="E21" s="829"/>
      <c r="F21" s="829"/>
      <c r="G21" s="868"/>
    </row>
    <row r="22" spans="1:7" x14ac:dyDescent="0.2">
      <c r="A22" s="1222" t="s">
        <v>763</v>
      </c>
      <c r="B22" s="829"/>
      <c r="C22" s="829"/>
      <c r="D22" s="829"/>
      <c r="E22" s="829"/>
      <c r="F22" s="829"/>
      <c r="G22" s="868"/>
    </row>
    <row r="23" spans="1:7" x14ac:dyDescent="0.2">
      <c r="A23" s="829"/>
      <c r="B23" s="638"/>
      <c r="C23" s="638"/>
      <c r="D23" s="638"/>
      <c r="E23" s="638"/>
      <c r="F23" s="638"/>
    </row>
    <row r="24" spans="1:7" x14ac:dyDescent="0.2">
      <c r="A24" s="829" t="s">
        <v>936</v>
      </c>
      <c r="B24" s="638"/>
      <c r="C24" s="638"/>
      <c r="D24" s="638"/>
      <c r="E24" s="638"/>
      <c r="F24" s="638"/>
    </row>
    <row r="25" spans="1:7" x14ac:dyDescent="0.2">
      <c r="A25" s="829"/>
      <c r="B25" s="638"/>
      <c r="C25" s="638"/>
      <c r="D25" s="638"/>
      <c r="E25" s="638"/>
      <c r="F25" s="638"/>
    </row>
    <row r="26" spans="1:7" x14ac:dyDescent="0.2">
      <c r="A26" s="829"/>
      <c r="B26" s="638"/>
      <c r="C26" s="638"/>
      <c r="D26" s="638"/>
      <c r="E26" s="638"/>
      <c r="F26" s="638"/>
    </row>
    <row r="32" spans="1:7" x14ac:dyDescent="0.2">
      <c r="F32" s="609" t="s">
        <v>517</v>
      </c>
    </row>
  </sheetData>
  <customSheetViews>
    <customSheetView guid="{44A2B057-7D30-4594-817B-0DBCD9A92E4A}">
      <selection activeCell="L11" sqref="L11"/>
      <pageMargins left="0.70866141732283472" right="0.70866141732283472" top="0.74803149606299213" bottom="0.74803149606299213" header="0.31496062992125984" footer="0.31496062992125984"/>
      <pageSetup paperSize="9" scale="90" orientation="portrait" r:id="rId1"/>
      <headerFooter>
        <oddFooter>&amp;C&amp;A</oddFooter>
      </headerFooter>
    </customSheetView>
    <customSheetView guid="{7FD99AA4-5903-494A-9F09-AEC84FBFFB84}">
      <selection activeCell="L11" sqref="L11"/>
      <pageMargins left="0.70866141732283472" right="0.70866141732283472" top="0.74803149606299213" bottom="0.74803149606299213" header="0.31496062992125984" footer="0.31496062992125984"/>
      <pageSetup paperSize="9" scale="90"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3" orientation="portrait" r:id="rId3"/>
  <headerFooter>
    <oddFooter>&amp;C&amp;A</oddFooter>
  </headerFooter>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J77"/>
  <sheetViews>
    <sheetView workbookViewId="0">
      <selection activeCell="F32" sqref="F32"/>
    </sheetView>
  </sheetViews>
  <sheetFormatPr defaultRowHeight="15" x14ac:dyDescent="0.2"/>
  <cols>
    <col min="1" max="1" width="28.109375" customWidth="1"/>
    <col min="7" max="8" width="8.88671875" style="638"/>
  </cols>
  <sheetData>
    <row r="1" spans="1:10" ht="15.75" x14ac:dyDescent="0.25">
      <c r="A1" s="20" t="str">
        <f>+'1'!A1</f>
        <v>CWM TAF LOCAL HEALTH BOARD ANNUAL ACCOUNTS 2018-19</v>
      </c>
      <c r="B1" s="136"/>
      <c r="C1" s="136"/>
      <c r="D1" s="136"/>
      <c r="E1" s="136"/>
      <c r="F1" s="137"/>
      <c r="G1" s="1146"/>
      <c r="H1" s="1146"/>
      <c r="I1" s="316"/>
      <c r="J1" s="316"/>
    </row>
    <row r="2" spans="1:10" x14ac:dyDescent="0.2">
      <c r="I2" s="316"/>
      <c r="J2" s="316"/>
    </row>
    <row r="3" spans="1:10" ht="15.75" x14ac:dyDescent="0.25">
      <c r="A3" s="25" t="s">
        <v>363</v>
      </c>
      <c r="I3" s="316"/>
      <c r="J3" s="316"/>
    </row>
    <row r="4" spans="1:10" x14ac:dyDescent="0.2">
      <c r="A4" s="620"/>
    </row>
    <row r="5" spans="1:10" x14ac:dyDescent="0.2">
      <c r="A5" s="111" t="s">
        <v>0</v>
      </c>
      <c r="B5" s="620"/>
      <c r="C5" s="620"/>
      <c r="D5" s="620"/>
      <c r="E5" s="620"/>
      <c r="F5" s="620"/>
      <c r="G5" s="363"/>
      <c r="H5" s="363"/>
    </row>
    <row r="6" spans="1:10" x14ac:dyDescent="0.2">
      <c r="A6" s="111"/>
      <c r="B6" s="620"/>
      <c r="C6" s="620"/>
      <c r="D6" s="620"/>
      <c r="E6" s="171" t="s">
        <v>366</v>
      </c>
      <c r="F6" s="171" t="s">
        <v>367</v>
      </c>
      <c r="G6" s="171" t="s">
        <v>752</v>
      </c>
      <c r="H6" s="30" t="s">
        <v>611</v>
      </c>
    </row>
    <row r="7" spans="1:10" x14ac:dyDescent="0.2">
      <c r="A7" s="610"/>
      <c r="B7" s="620"/>
      <c r="C7" s="620"/>
      <c r="D7" s="620"/>
      <c r="E7" s="171" t="s">
        <v>368</v>
      </c>
      <c r="F7" s="171" t="s">
        <v>368</v>
      </c>
      <c r="G7" s="171" t="s">
        <v>115</v>
      </c>
      <c r="H7" s="30"/>
    </row>
    <row r="8" spans="1:10" x14ac:dyDescent="0.2">
      <c r="A8" s="610"/>
      <c r="B8" s="620"/>
      <c r="C8" s="620"/>
      <c r="D8" s="620"/>
      <c r="E8" s="171" t="s">
        <v>23</v>
      </c>
      <c r="F8" s="171" t="s">
        <v>23</v>
      </c>
      <c r="G8" s="171" t="s">
        <v>23</v>
      </c>
      <c r="H8" s="30" t="s">
        <v>23</v>
      </c>
    </row>
    <row r="9" spans="1:10" x14ac:dyDescent="0.2">
      <c r="A9" s="610" t="s">
        <v>110</v>
      </c>
      <c r="B9" s="620"/>
      <c r="C9" s="620"/>
      <c r="D9" s="620"/>
      <c r="E9" s="172">
        <v>51875</v>
      </c>
      <c r="F9" s="173"/>
      <c r="G9" s="174">
        <f t="shared" ref="G9:G14" si="0">+F9+E9</f>
        <v>51875</v>
      </c>
      <c r="H9" s="482">
        <v>48327</v>
      </c>
    </row>
    <row r="10" spans="1:10" x14ac:dyDescent="0.2">
      <c r="A10" s="610" t="s">
        <v>111</v>
      </c>
      <c r="B10" s="620"/>
      <c r="C10" s="620"/>
      <c r="D10" s="620"/>
      <c r="E10" s="172">
        <v>17570</v>
      </c>
      <c r="F10" s="172">
        <v>-3091</v>
      </c>
      <c r="G10" s="174">
        <f t="shared" si="0"/>
        <v>14479</v>
      </c>
      <c r="H10" s="482">
        <v>14512</v>
      </c>
    </row>
    <row r="11" spans="1:10" x14ac:dyDescent="0.2">
      <c r="A11" s="610" t="s">
        <v>112</v>
      </c>
      <c r="B11" s="620"/>
      <c r="C11" s="620"/>
      <c r="D11" s="620"/>
      <c r="E11" s="172">
        <f>16610+675</f>
        <v>17285</v>
      </c>
      <c r="F11" s="173"/>
      <c r="G11" s="174">
        <f t="shared" si="0"/>
        <v>17285</v>
      </c>
      <c r="H11" s="482">
        <v>16214</v>
      </c>
    </row>
    <row r="12" spans="1:10" x14ac:dyDescent="0.2">
      <c r="A12" s="610" t="s">
        <v>113</v>
      </c>
      <c r="B12" s="620"/>
      <c r="C12" s="620"/>
      <c r="D12" s="620"/>
      <c r="E12" s="172">
        <v>1133</v>
      </c>
      <c r="F12" s="172">
        <v>3816</v>
      </c>
      <c r="G12" s="174">
        <f t="shared" si="0"/>
        <v>4949</v>
      </c>
      <c r="H12" s="482">
        <v>4941</v>
      </c>
    </row>
    <row r="13" spans="1:10" x14ac:dyDescent="0.2">
      <c r="A13" s="610" t="s">
        <v>114</v>
      </c>
      <c r="B13" s="620"/>
      <c r="C13" s="620"/>
      <c r="D13" s="620"/>
      <c r="E13" s="172">
        <f>5263-675</f>
        <v>4588</v>
      </c>
      <c r="F13" s="173"/>
      <c r="G13" s="174">
        <f t="shared" si="0"/>
        <v>4588</v>
      </c>
      <c r="H13" s="482">
        <v>5050</v>
      </c>
    </row>
    <row r="14" spans="1:10" x14ac:dyDescent="0.2">
      <c r="A14" s="610" t="s">
        <v>364</v>
      </c>
      <c r="B14" s="620"/>
      <c r="C14" s="620"/>
      <c r="D14" s="620"/>
      <c r="E14" s="176">
        <v>54429</v>
      </c>
      <c r="F14" s="177"/>
      <c r="G14" s="178">
        <f t="shared" si="0"/>
        <v>54429</v>
      </c>
      <c r="H14" s="1162">
        <v>55809</v>
      </c>
    </row>
    <row r="15" spans="1:10" ht="15.75" thickBot="1" x14ac:dyDescent="0.25">
      <c r="A15" s="611" t="s">
        <v>115</v>
      </c>
      <c r="B15" s="620"/>
      <c r="C15" s="620"/>
      <c r="D15" s="620"/>
      <c r="E15" s="180">
        <f>SUM(E9:E14)</f>
        <v>146880</v>
      </c>
      <c r="F15" s="180">
        <f>SUM(F9:F14)</f>
        <v>725</v>
      </c>
      <c r="G15" s="179">
        <f>SUM(G9:G14)</f>
        <v>147605</v>
      </c>
      <c r="H15" s="181">
        <f>SUM(H9:H14)</f>
        <v>144853</v>
      </c>
    </row>
    <row r="16" spans="1:10" x14ac:dyDescent="0.2">
      <c r="A16" s="193"/>
      <c r="B16" s="817"/>
      <c r="C16" s="817"/>
      <c r="D16" s="817"/>
      <c r="E16" s="794"/>
      <c r="F16" s="794"/>
      <c r="G16" s="1163"/>
      <c r="H16" s="1163"/>
      <c r="I16" s="216"/>
    </row>
    <row r="17" spans="1:9" s="609" customFormat="1" x14ac:dyDescent="0.2">
      <c r="A17" s="1056" t="s">
        <v>1029</v>
      </c>
      <c r="B17" s="817"/>
      <c r="C17" s="817"/>
      <c r="D17" s="817"/>
      <c r="E17" s="794"/>
      <c r="F17" s="794"/>
      <c r="G17" s="1163"/>
      <c r="H17" s="1163"/>
      <c r="I17" s="623"/>
    </row>
    <row r="18" spans="1:9" s="609" customFormat="1" x14ac:dyDescent="0.2">
      <c r="A18" s="193"/>
      <c r="B18" s="817"/>
      <c r="C18" s="817"/>
      <c r="D18" s="817"/>
      <c r="E18" s="794"/>
      <c r="F18" s="794"/>
      <c r="G18" s="1163"/>
      <c r="H18" s="1163"/>
      <c r="I18" s="623"/>
    </row>
    <row r="19" spans="1:9" x14ac:dyDescent="0.2">
      <c r="A19" s="193"/>
      <c r="B19" s="817"/>
      <c r="C19" s="817"/>
      <c r="D19" s="817"/>
      <c r="E19" s="794"/>
      <c r="F19" s="794"/>
      <c r="G19" s="1163"/>
      <c r="H19" s="1163"/>
      <c r="I19" s="216"/>
    </row>
    <row r="20" spans="1:9" x14ac:dyDescent="0.2">
      <c r="A20" s="4" t="s">
        <v>1</v>
      </c>
      <c r="B20" s="620"/>
      <c r="C20" s="620"/>
      <c r="D20" s="620"/>
      <c r="E20" s="171" t="s">
        <v>752</v>
      </c>
      <c r="F20" s="171" t="s">
        <v>752</v>
      </c>
      <c r="G20" s="30" t="s">
        <v>611</v>
      </c>
      <c r="H20" s="30" t="s">
        <v>611</v>
      </c>
    </row>
    <row r="21" spans="1:9" x14ac:dyDescent="0.2">
      <c r="A21" s="620"/>
      <c r="B21" s="620"/>
      <c r="C21" s="620"/>
      <c r="D21" s="620"/>
      <c r="E21" s="171" t="s">
        <v>23</v>
      </c>
      <c r="F21" s="171" t="s">
        <v>23</v>
      </c>
      <c r="G21" s="30" t="s">
        <v>23</v>
      </c>
      <c r="H21" s="30" t="s">
        <v>23</v>
      </c>
    </row>
    <row r="22" spans="1:9" x14ac:dyDescent="0.2">
      <c r="A22" s="620"/>
      <c r="B22" s="620"/>
      <c r="C22" s="620"/>
      <c r="D22" s="620"/>
      <c r="E22" s="171" t="s">
        <v>712</v>
      </c>
      <c r="F22" s="171"/>
      <c r="G22" s="30" t="s">
        <v>712</v>
      </c>
      <c r="H22" s="30"/>
    </row>
    <row r="23" spans="1:9" x14ac:dyDescent="0.2">
      <c r="A23" s="610" t="s">
        <v>116</v>
      </c>
      <c r="B23" s="620"/>
      <c r="C23" s="620"/>
      <c r="D23" s="620"/>
      <c r="E23" s="182">
        <f>29842+85</f>
        <v>29927</v>
      </c>
      <c r="F23" s="182">
        <f>409553+85</f>
        <v>409638</v>
      </c>
      <c r="G23" s="482">
        <v>29549</v>
      </c>
      <c r="H23" s="482">
        <v>387186</v>
      </c>
    </row>
    <row r="24" spans="1:9" x14ac:dyDescent="0.2">
      <c r="A24" s="610" t="s">
        <v>117</v>
      </c>
      <c r="B24" s="620"/>
      <c r="C24" s="620"/>
      <c r="D24" s="620"/>
      <c r="E24" s="182">
        <f>12689+1</f>
        <v>12690</v>
      </c>
      <c r="F24" s="182">
        <f>201081+1</f>
        <v>201082</v>
      </c>
      <c r="G24" s="482">
        <v>10932</v>
      </c>
      <c r="H24" s="482">
        <v>190023</v>
      </c>
    </row>
    <row r="25" spans="1:9" s="828" customFormat="1" x14ac:dyDescent="0.2">
      <c r="A25" s="610" t="s">
        <v>784</v>
      </c>
      <c r="B25" s="620"/>
      <c r="C25" s="620"/>
      <c r="D25" s="620"/>
      <c r="E25" s="182">
        <v>0</v>
      </c>
      <c r="F25" s="182">
        <v>0</v>
      </c>
      <c r="G25" s="482">
        <v>0</v>
      </c>
      <c r="H25" s="482">
        <v>0</v>
      </c>
    </row>
    <row r="26" spans="1:9" x14ac:dyDescent="0.2">
      <c r="A26" s="610" t="s">
        <v>118</v>
      </c>
      <c r="B26" s="620"/>
      <c r="C26" s="620"/>
      <c r="D26" s="620"/>
      <c r="E26" s="182">
        <v>1598</v>
      </c>
      <c r="F26" s="182">
        <v>133550</v>
      </c>
      <c r="G26" s="482">
        <v>1317</v>
      </c>
      <c r="H26" s="482">
        <v>133017</v>
      </c>
    </row>
    <row r="27" spans="1:9" x14ac:dyDescent="0.2">
      <c r="A27" s="610" t="s">
        <v>506</v>
      </c>
      <c r="B27" s="620"/>
      <c r="C27" s="620"/>
      <c r="D27" s="620"/>
      <c r="E27" s="182">
        <v>69963</v>
      </c>
      <c r="F27" s="182">
        <v>0</v>
      </c>
      <c r="G27" s="482">
        <v>64727</v>
      </c>
      <c r="H27" s="482">
        <v>0</v>
      </c>
    </row>
    <row r="28" spans="1:9" x14ac:dyDescent="0.2">
      <c r="A28" s="610" t="s">
        <v>119</v>
      </c>
      <c r="B28" s="620"/>
      <c r="C28" s="620"/>
      <c r="D28" s="620"/>
      <c r="E28" s="182">
        <v>6089</v>
      </c>
      <c r="F28" s="182">
        <v>6093</v>
      </c>
      <c r="G28" s="482">
        <v>2749</v>
      </c>
      <c r="H28" s="482">
        <v>2749</v>
      </c>
    </row>
    <row r="29" spans="1:9" x14ac:dyDescent="0.2">
      <c r="A29" s="610" t="s">
        <v>120</v>
      </c>
      <c r="B29" s="620"/>
      <c r="C29" s="620"/>
      <c r="D29" s="620"/>
      <c r="E29" s="182">
        <v>3451</v>
      </c>
      <c r="F29" s="182">
        <v>7002</v>
      </c>
      <c r="G29" s="482">
        <v>3102</v>
      </c>
      <c r="H29" s="482">
        <v>6733</v>
      </c>
    </row>
    <row r="30" spans="1:9" x14ac:dyDescent="0.2">
      <c r="A30" s="610" t="s">
        <v>121</v>
      </c>
      <c r="B30" s="620"/>
      <c r="C30" s="620"/>
      <c r="D30" s="620"/>
      <c r="E30" s="182">
        <v>4867</v>
      </c>
      <c r="F30" s="182">
        <v>4867</v>
      </c>
      <c r="G30" s="482">
        <v>5400</v>
      </c>
      <c r="H30" s="482">
        <v>5400</v>
      </c>
    </row>
    <row r="31" spans="1:9" x14ac:dyDescent="0.2">
      <c r="A31" s="610" t="s">
        <v>122</v>
      </c>
      <c r="B31" s="620"/>
      <c r="C31" s="620"/>
      <c r="D31" s="620"/>
      <c r="E31" s="182">
        <f>44242-10944</f>
        <v>33298</v>
      </c>
      <c r="F31" s="182">
        <f>44242-10944</f>
        <v>33298</v>
      </c>
      <c r="G31" s="482">
        <v>34526</v>
      </c>
      <c r="H31" s="482">
        <v>34526</v>
      </c>
    </row>
    <row r="32" spans="1:9" x14ac:dyDescent="0.2">
      <c r="A32" s="610" t="s">
        <v>123</v>
      </c>
      <c r="B32" s="620"/>
      <c r="C32" s="620"/>
      <c r="D32" s="620"/>
      <c r="E32" s="182">
        <v>3817</v>
      </c>
      <c r="F32" s="182">
        <v>23633</v>
      </c>
      <c r="G32" s="482">
        <v>3426</v>
      </c>
      <c r="H32" s="482">
        <v>24159</v>
      </c>
    </row>
    <row r="33" spans="1:9" x14ac:dyDescent="0.2">
      <c r="A33" s="610" t="s">
        <v>365</v>
      </c>
      <c r="B33" s="620"/>
      <c r="C33" s="620"/>
      <c r="D33" s="620"/>
      <c r="E33" s="182">
        <v>0</v>
      </c>
      <c r="F33" s="182">
        <v>0</v>
      </c>
      <c r="G33" s="482">
        <v>0</v>
      </c>
      <c r="H33" s="482">
        <v>0</v>
      </c>
    </row>
    <row r="34" spans="1:9" x14ac:dyDescent="0.2">
      <c r="A34" s="610" t="s">
        <v>124</v>
      </c>
      <c r="B34" s="620"/>
      <c r="C34" s="620"/>
      <c r="D34" s="620"/>
      <c r="E34" s="185">
        <v>70</v>
      </c>
      <c r="F34" s="185">
        <v>70</v>
      </c>
      <c r="G34" s="1162">
        <v>70</v>
      </c>
      <c r="H34" s="1162">
        <v>70</v>
      </c>
    </row>
    <row r="35" spans="1:9" ht="15.75" thickBot="1" x14ac:dyDescent="0.25">
      <c r="A35" s="611" t="s">
        <v>115</v>
      </c>
      <c r="B35" s="620"/>
      <c r="C35" s="620"/>
      <c r="D35" s="620"/>
      <c r="E35" s="179">
        <f>SUM(E23:E34)</f>
        <v>165770</v>
      </c>
      <c r="F35" s="179">
        <f>SUM(F23:F34)</f>
        <v>819233</v>
      </c>
      <c r="G35" s="181">
        <f>SUM(G23:G34)</f>
        <v>155798</v>
      </c>
      <c r="H35" s="181">
        <f>SUM(H23:H34)</f>
        <v>783863</v>
      </c>
    </row>
    <row r="36" spans="1:9" x14ac:dyDescent="0.2">
      <c r="A36" s="610"/>
      <c r="B36" s="819"/>
      <c r="C36" s="819"/>
      <c r="D36" s="819"/>
      <c r="E36" s="622"/>
      <c r="F36" s="622"/>
      <c r="G36" s="833"/>
      <c r="H36" s="833"/>
      <c r="I36" s="216"/>
    </row>
    <row r="37" spans="1:9" x14ac:dyDescent="0.2">
      <c r="A37" s="166"/>
      <c r="B37" s="819"/>
      <c r="C37" s="819"/>
      <c r="D37" s="819"/>
      <c r="E37" s="835"/>
      <c r="F37" s="835"/>
      <c r="G37" s="166"/>
      <c r="H37" s="835"/>
      <c r="I37" s="216"/>
    </row>
    <row r="38" spans="1:9" x14ac:dyDescent="0.2">
      <c r="A38" s="835"/>
      <c r="B38" s="819"/>
      <c r="C38" s="819"/>
      <c r="D38" s="819"/>
      <c r="E38" s="835"/>
      <c r="F38" s="835"/>
      <c r="G38" s="188"/>
      <c r="H38" s="167"/>
      <c r="I38" s="216"/>
    </row>
    <row r="39" spans="1:9" x14ac:dyDescent="0.2">
      <c r="A39" s="835"/>
      <c r="B39" s="819"/>
      <c r="C39" s="819"/>
      <c r="D39" s="819"/>
      <c r="E39" s="835"/>
      <c r="F39" s="835"/>
      <c r="G39" s="188"/>
      <c r="H39" s="167"/>
      <c r="I39" s="216"/>
    </row>
    <row r="40" spans="1:9" x14ac:dyDescent="0.2">
      <c r="A40" s="835"/>
      <c r="B40" s="819"/>
      <c r="C40" s="819"/>
      <c r="D40" s="819"/>
      <c r="E40" s="835"/>
      <c r="F40" s="835"/>
      <c r="G40" s="188"/>
      <c r="H40" s="167"/>
      <c r="I40" s="216"/>
    </row>
    <row r="41" spans="1:9" x14ac:dyDescent="0.2">
      <c r="A41" s="167"/>
      <c r="B41" s="819"/>
      <c r="C41" s="819"/>
      <c r="D41" s="819"/>
      <c r="E41" s="835"/>
      <c r="F41" s="188"/>
      <c r="G41" s="188"/>
      <c r="H41" s="167"/>
      <c r="I41" s="216"/>
    </row>
    <row r="42" spans="1:9" x14ac:dyDescent="0.2">
      <c r="A42" s="167"/>
      <c r="B42" s="819"/>
      <c r="C42" s="819"/>
      <c r="D42" s="819"/>
      <c r="E42" s="835"/>
      <c r="F42" s="188"/>
      <c r="G42" s="188"/>
      <c r="H42" s="167"/>
      <c r="I42" s="216"/>
    </row>
    <row r="43" spans="1:9" x14ac:dyDescent="0.2">
      <c r="A43" s="167"/>
      <c r="B43" s="819"/>
      <c r="C43" s="819"/>
      <c r="D43" s="819"/>
      <c r="E43" s="835"/>
      <c r="F43" s="188"/>
      <c r="G43" s="190"/>
      <c r="H43" s="794"/>
      <c r="I43" s="216"/>
    </row>
    <row r="44" spans="1:9" x14ac:dyDescent="0.2">
      <c r="A44" s="167"/>
      <c r="B44" s="819"/>
      <c r="C44" s="819"/>
      <c r="D44" s="819"/>
      <c r="E44" s="835"/>
      <c r="F44" s="188"/>
      <c r="G44" s="190"/>
      <c r="H44" s="794"/>
      <c r="I44" s="216"/>
    </row>
    <row r="45" spans="1:9" x14ac:dyDescent="0.2">
      <c r="A45" s="168"/>
      <c r="B45" s="819"/>
      <c r="C45" s="819"/>
      <c r="D45" s="819"/>
      <c r="E45" s="819"/>
      <c r="F45" s="819"/>
      <c r="G45" s="731"/>
      <c r="H45" s="731"/>
      <c r="I45" s="216"/>
    </row>
    <row r="46" spans="1:9" x14ac:dyDescent="0.2">
      <c r="A46" s="167"/>
      <c r="B46" s="819"/>
      <c r="C46" s="819"/>
      <c r="D46" s="819"/>
      <c r="E46" s="819"/>
      <c r="F46" s="819"/>
      <c r="G46" s="731"/>
      <c r="H46" s="731"/>
      <c r="I46" s="216"/>
    </row>
    <row r="47" spans="1:9" x14ac:dyDescent="0.2">
      <c r="A47" s="167"/>
      <c r="B47" s="819"/>
      <c r="C47" s="819"/>
      <c r="D47" s="819"/>
      <c r="E47" s="819"/>
      <c r="F47" s="819"/>
      <c r="G47" s="731"/>
      <c r="H47" s="731"/>
      <c r="I47" s="216"/>
    </row>
    <row r="48" spans="1:9" x14ac:dyDescent="0.2">
      <c r="A48" s="167"/>
      <c r="B48" s="819"/>
      <c r="C48" s="819"/>
      <c r="D48" s="819"/>
      <c r="E48" s="819"/>
      <c r="F48" s="819"/>
      <c r="G48" s="731"/>
      <c r="H48" s="731"/>
      <c r="I48" s="216"/>
    </row>
    <row r="49" spans="1:9" x14ac:dyDescent="0.2">
      <c r="A49" s="167"/>
      <c r="B49" s="819"/>
      <c r="C49" s="819"/>
      <c r="D49" s="819"/>
      <c r="E49" s="819"/>
      <c r="F49" s="819"/>
      <c r="G49" s="731"/>
      <c r="H49" s="731"/>
      <c r="I49" s="216"/>
    </row>
    <row r="50" spans="1:9" x14ac:dyDescent="0.2">
      <c r="A50" s="167"/>
      <c r="B50" s="819"/>
      <c r="C50" s="819"/>
      <c r="D50" s="819"/>
      <c r="E50" s="819"/>
      <c r="F50" s="819"/>
      <c r="G50" s="731"/>
      <c r="H50" s="731"/>
      <c r="I50" s="216"/>
    </row>
    <row r="51" spans="1:9" x14ac:dyDescent="0.2">
      <c r="A51" s="167"/>
      <c r="B51" s="819"/>
      <c r="C51" s="819"/>
      <c r="D51" s="819"/>
      <c r="E51" s="819"/>
      <c r="F51" s="819"/>
      <c r="G51" s="731"/>
      <c r="H51" s="731"/>
      <c r="I51" s="216"/>
    </row>
    <row r="52" spans="1:9" x14ac:dyDescent="0.2">
      <c r="A52" s="167"/>
      <c r="B52" s="819"/>
      <c r="C52" s="819"/>
      <c r="D52" s="819"/>
      <c r="E52" s="819"/>
      <c r="F52" s="819"/>
      <c r="G52" s="731"/>
      <c r="H52" s="731"/>
      <c r="I52" s="216"/>
    </row>
    <row r="53" spans="1:9" x14ac:dyDescent="0.2">
      <c r="A53" s="167"/>
      <c r="B53" s="819"/>
      <c r="C53" s="819"/>
      <c r="D53" s="819"/>
      <c r="E53" s="819"/>
      <c r="F53" s="819"/>
      <c r="G53" s="731"/>
      <c r="H53" s="731"/>
      <c r="I53" s="216"/>
    </row>
    <row r="54" spans="1:9" x14ac:dyDescent="0.2">
      <c r="A54" s="167"/>
      <c r="B54" s="819"/>
      <c r="C54" s="819"/>
      <c r="D54" s="819"/>
      <c r="E54" s="819"/>
      <c r="F54" s="819"/>
      <c r="G54" s="731"/>
      <c r="H54" s="731"/>
      <c r="I54" s="216"/>
    </row>
    <row r="55" spans="1:9" x14ac:dyDescent="0.2">
      <c r="A55" s="167"/>
      <c r="B55" s="819"/>
      <c r="C55" s="819"/>
      <c r="D55" s="819"/>
      <c r="E55" s="819"/>
      <c r="F55" s="819"/>
      <c r="G55" s="731"/>
      <c r="H55" s="731"/>
      <c r="I55" s="216"/>
    </row>
    <row r="56" spans="1:9" x14ac:dyDescent="0.2">
      <c r="A56" s="167"/>
      <c r="B56" s="819"/>
      <c r="C56" s="819"/>
      <c r="D56" s="819"/>
      <c r="E56" s="819"/>
      <c r="F56" s="819"/>
      <c r="G56" s="731"/>
      <c r="H56" s="731"/>
      <c r="I56" s="216"/>
    </row>
    <row r="57" spans="1:9" x14ac:dyDescent="0.2">
      <c r="A57" s="169"/>
      <c r="B57" s="819"/>
      <c r="C57" s="819"/>
      <c r="D57" s="819"/>
      <c r="E57" s="819"/>
      <c r="F57" s="819"/>
      <c r="G57" s="731"/>
      <c r="H57" s="731"/>
    </row>
    <row r="58" spans="1:9" x14ac:dyDescent="0.2">
      <c r="A58" s="169"/>
      <c r="B58" s="819"/>
      <c r="C58" s="819"/>
      <c r="D58" s="819"/>
      <c r="E58" s="819"/>
      <c r="F58" s="819"/>
      <c r="G58" s="731"/>
      <c r="H58" s="731"/>
    </row>
    <row r="59" spans="1:9" x14ac:dyDescent="0.2">
      <c r="A59" s="167"/>
      <c r="B59" s="819"/>
      <c r="C59" s="819"/>
      <c r="D59" s="819"/>
      <c r="E59" s="819"/>
      <c r="F59" s="819"/>
      <c r="G59" s="731"/>
      <c r="H59" s="731"/>
    </row>
    <row r="60" spans="1:9" x14ac:dyDescent="0.2">
      <c r="A60" s="616"/>
      <c r="B60" s="623"/>
      <c r="C60" s="623"/>
      <c r="D60" s="623"/>
      <c r="E60" s="623"/>
      <c r="F60" s="623"/>
      <c r="G60" s="731"/>
      <c r="H60" s="731"/>
    </row>
    <row r="61" spans="1:9" x14ac:dyDescent="0.2">
      <c r="A61" s="617"/>
      <c r="B61" s="623"/>
      <c r="C61" s="623"/>
      <c r="D61" s="623"/>
      <c r="E61" s="623"/>
      <c r="F61" s="623"/>
      <c r="G61" s="731"/>
      <c r="H61" s="731"/>
    </row>
    <row r="62" spans="1:9" x14ac:dyDescent="0.2">
      <c r="A62" s="617"/>
      <c r="B62" s="623"/>
      <c r="C62" s="623"/>
      <c r="D62" s="623"/>
      <c r="E62" s="623"/>
      <c r="F62" s="623"/>
      <c r="G62" s="731"/>
      <c r="H62" s="731"/>
    </row>
    <row r="63" spans="1:9" x14ac:dyDescent="0.2">
      <c r="A63" s="617"/>
      <c r="B63" s="623"/>
      <c r="C63" s="623"/>
      <c r="D63" s="623"/>
      <c r="E63" s="623"/>
      <c r="F63" s="623"/>
      <c r="G63" s="731"/>
      <c r="H63" s="731"/>
    </row>
    <row r="64" spans="1:9" x14ac:dyDescent="0.2">
      <c r="A64" s="617"/>
      <c r="B64" s="623"/>
      <c r="C64" s="623"/>
      <c r="D64" s="623"/>
      <c r="E64" s="623"/>
      <c r="F64" s="623"/>
      <c r="G64" s="731"/>
      <c r="H64" s="731"/>
    </row>
    <row r="65" spans="1:8" x14ac:dyDescent="0.2">
      <c r="A65" s="617"/>
      <c r="B65" s="623"/>
      <c r="C65" s="623"/>
      <c r="D65" s="623"/>
      <c r="E65" s="623"/>
      <c r="F65" s="623"/>
      <c r="G65" s="731"/>
      <c r="H65" s="731"/>
    </row>
    <row r="66" spans="1:8" x14ac:dyDescent="0.2">
      <c r="A66" s="617"/>
      <c r="B66" s="623"/>
      <c r="C66" s="623"/>
      <c r="D66" s="623"/>
      <c r="E66" s="623"/>
      <c r="F66" s="623"/>
      <c r="G66" s="731"/>
      <c r="H66" s="731"/>
    </row>
    <row r="67" spans="1:8" x14ac:dyDescent="0.2">
      <c r="A67" s="617"/>
      <c r="B67" s="623"/>
      <c r="C67" s="623"/>
      <c r="D67" s="623"/>
      <c r="E67" s="623"/>
      <c r="F67" s="623"/>
      <c r="G67" s="731"/>
      <c r="H67" s="731"/>
    </row>
    <row r="68" spans="1:8" x14ac:dyDescent="0.2">
      <c r="A68" s="617"/>
      <c r="B68" s="623"/>
      <c r="C68" s="623"/>
      <c r="D68" s="623"/>
      <c r="E68" s="623"/>
      <c r="F68" s="623"/>
      <c r="G68" s="731"/>
      <c r="H68" s="731"/>
    </row>
    <row r="69" spans="1:8" x14ac:dyDescent="0.2">
      <c r="A69" s="170"/>
    </row>
    <row r="70" spans="1:8" x14ac:dyDescent="0.2">
      <c r="A70" s="170"/>
    </row>
    <row r="71" spans="1:8" x14ac:dyDescent="0.2">
      <c r="A71" s="170"/>
    </row>
    <row r="72" spans="1:8" x14ac:dyDescent="0.2">
      <c r="A72" s="170"/>
    </row>
    <row r="73" spans="1:8" x14ac:dyDescent="0.2">
      <c r="A73" s="170"/>
    </row>
    <row r="74" spans="1:8" x14ac:dyDescent="0.2">
      <c r="A74" s="170"/>
    </row>
    <row r="75" spans="1:8" x14ac:dyDescent="0.2">
      <c r="A75" s="170"/>
    </row>
    <row r="76" spans="1:8" x14ac:dyDescent="0.2">
      <c r="A76" s="170"/>
    </row>
    <row r="77" spans="1:8" x14ac:dyDescent="0.2">
      <c r="A77" s="170"/>
    </row>
  </sheetData>
  <sheetProtection password="D714" sheet="1" objects="1" scenarios="1"/>
  <customSheetViews>
    <customSheetView guid="{44A2B057-7D30-4594-817B-0DBCD9A92E4A}" fitToPage="1" topLeftCell="A7">
      <selection activeCell="A17" sqref="A17"/>
      <pageMargins left="0.70866141732283472" right="0.70866141732283472" top="0.74803149606299213" bottom="0.74803149606299213" header="0.31496062992125984" footer="0.31496062992125984"/>
      <pageSetup paperSize="9" scale="96" orientation="portrait" r:id="rId1"/>
      <headerFooter>
        <oddFooter>&amp;C&amp;A</oddFooter>
      </headerFooter>
    </customSheetView>
    <customSheetView guid="{7FD99AA4-5903-494A-9F09-AEC84FBFFB84}" fitToPage="1" topLeftCell="A7">
      <selection activeCell="A17" sqref="A17"/>
      <pageMargins left="0.70866141732283472" right="0.70866141732283472" top="0.74803149606299213" bottom="0.74803149606299213" header="0.31496062992125984" footer="0.31496062992125984"/>
      <pageSetup paperSize="9" scale="9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1" orientation="portrait" r:id="rId3"/>
  <headerFooter>
    <oddFooter>&amp;C&amp;A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L67"/>
  <sheetViews>
    <sheetView workbookViewId="0">
      <selection activeCell="G16" sqref="G16"/>
    </sheetView>
  </sheetViews>
  <sheetFormatPr defaultRowHeight="15" x14ac:dyDescent="0.2"/>
  <cols>
    <col min="1" max="1" width="26.88671875" customWidth="1"/>
    <col min="5" max="5" width="8.6640625" style="828" customWidth="1"/>
    <col min="6" max="6" width="0.5546875" customWidth="1"/>
    <col min="7" max="7" width="9.88671875" customWidth="1"/>
    <col min="8" max="8" width="0.44140625" style="828" customWidth="1"/>
    <col min="9" max="9" width="8.88671875" style="363"/>
    <col min="10" max="10" width="0.109375" style="363" customWidth="1"/>
    <col min="11" max="11" width="8.88671875" style="363"/>
  </cols>
  <sheetData>
    <row r="1" spans="1:11" ht="15.75" x14ac:dyDescent="0.25">
      <c r="A1" s="20" t="str">
        <f>+'1'!A1</f>
        <v>CWM TAF LOCAL HEALTH BOARD ANNUAL ACCOUNTS 2018-19</v>
      </c>
      <c r="B1" s="136"/>
      <c r="C1" s="136"/>
      <c r="D1" s="136"/>
      <c r="E1" s="136"/>
      <c r="F1" s="136"/>
      <c r="G1" s="137"/>
      <c r="H1" s="137"/>
      <c r="I1" s="1146"/>
      <c r="J1" s="1146"/>
      <c r="K1" s="1146"/>
    </row>
    <row r="3" spans="1:11" x14ac:dyDescent="0.2">
      <c r="A3" s="4" t="s">
        <v>2</v>
      </c>
      <c r="B3" s="620"/>
      <c r="C3" s="620"/>
      <c r="D3" s="620"/>
      <c r="E3" s="620"/>
      <c r="F3" s="620"/>
      <c r="G3" s="620"/>
      <c r="H3" s="620"/>
      <c r="I3" s="1145"/>
      <c r="J3" s="1145"/>
      <c r="K3" s="30"/>
    </row>
    <row r="4" spans="1:11" x14ac:dyDescent="0.2">
      <c r="A4" s="191"/>
      <c r="B4" s="620"/>
      <c r="C4" s="620"/>
      <c r="D4" s="620"/>
      <c r="E4" s="171" t="s">
        <v>752</v>
      </c>
      <c r="F4" s="620"/>
      <c r="G4" s="171" t="s">
        <v>752</v>
      </c>
      <c r="H4" s="171"/>
      <c r="I4" s="30" t="s">
        <v>611</v>
      </c>
      <c r="J4" s="171"/>
      <c r="K4" s="30" t="s">
        <v>611</v>
      </c>
    </row>
    <row r="5" spans="1:11" x14ac:dyDescent="0.2">
      <c r="A5" s="620"/>
      <c r="B5" s="620"/>
      <c r="C5" s="620"/>
      <c r="D5" s="620"/>
      <c r="E5" s="171" t="s">
        <v>23</v>
      </c>
      <c r="F5" s="620"/>
      <c r="G5" s="171" t="s">
        <v>23</v>
      </c>
      <c r="H5" s="171"/>
      <c r="I5" s="30" t="s">
        <v>23</v>
      </c>
      <c r="J5" s="171"/>
      <c r="K5" s="30" t="s">
        <v>23</v>
      </c>
    </row>
    <row r="6" spans="1:11" x14ac:dyDescent="0.2">
      <c r="A6" s="620"/>
      <c r="B6" s="620"/>
      <c r="C6" s="620"/>
      <c r="D6" s="620"/>
      <c r="E6" s="171" t="s">
        <v>712</v>
      </c>
      <c r="F6" s="171"/>
      <c r="G6" s="171"/>
      <c r="H6" s="171"/>
      <c r="I6" s="30" t="s">
        <v>712</v>
      </c>
      <c r="J6" s="171"/>
      <c r="K6" s="30"/>
    </row>
    <row r="7" spans="1:11" x14ac:dyDescent="0.2">
      <c r="A7" s="165" t="s">
        <v>125</v>
      </c>
      <c r="B7" s="620"/>
      <c r="C7" s="620"/>
      <c r="D7" s="620"/>
      <c r="E7" s="196">
        <v>1948</v>
      </c>
      <c r="F7" s="819"/>
      <c r="G7" s="196">
        <v>1948</v>
      </c>
      <c r="H7" s="819"/>
      <c r="I7" s="165">
        <v>1726</v>
      </c>
      <c r="J7" s="165"/>
      <c r="K7" s="165">
        <v>1726</v>
      </c>
    </row>
    <row r="8" spans="1:11" x14ac:dyDescent="0.2">
      <c r="A8" s="165" t="s">
        <v>126</v>
      </c>
      <c r="B8" s="620"/>
      <c r="C8" s="620"/>
      <c r="D8" s="620"/>
      <c r="E8" s="196">
        <v>344149</v>
      </c>
      <c r="F8" s="819"/>
      <c r="G8" s="196">
        <v>349035</v>
      </c>
      <c r="H8" s="819"/>
      <c r="I8" s="165">
        <v>328317</v>
      </c>
      <c r="J8" s="165"/>
      <c r="K8" s="165">
        <v>331876</v>
      </c>
    </row>
    <row r="9" spans="1:11" x14ac:dyDescent="0.2">
      <c r="A9" s="165" t="s">
        <v>127</v>
      </c>
      <c r="B9" s="620"/>
      <c r="C9" s="620"/>
      <c r="D9" s="620"/>
      <c r="E9" s="196">
        <f>49718+5027-17</f>
        <v>54728</v>
      </c>
      <c r="F9" s="819"/>
      <c r="G9" s="196">
        <v>55694</v>
      </c>
      <c r="H9" s="819"/>
      <c r="I9" s="165">
        <v>53359</v>
      </c>
      <c r="J9" s="165"/>
      <c r="K9" s="165">
        <v>53359</v>
      </c>
    </row>
    <row r="10" spans="1:11" x14ac:dyDescent="0.2">
      <c r="A10" s="165" t="s">
        <v>128</v>
      </c>
      <c r="B10" s="620"/>
      <c r="C10" s="620"/>
      <c r="D10" s="620"/>
      <c r="E10" s="196">
        <f>5721-2</f>
        <v>5719</v>
      </c>
      <c r="F10" s="819"/>
      <c r="G10" s="196">
        <v>5719</v>
      </c>
      <c r="H10" s="819"/>
      <c r="I10" s="165">
        <v>5787</v>
      </c>
      <c r="J10" s="165"/>
      <c r="K10" s="165">
        <v>5787</v>
      </c>
    </row>
    <row r="11" spans="1:11" x14ac:dyDescent="0.2">
      <c r="A11" s="108" t="s">
        <v>129</v>
      </c>
      <c r="B11" s="620"/>
      <c r="C11" s="620"/>
      <c r="D11" s="620"/>
      <c r="E11" s="196">
        <f>349-116</f>
        <v>233</v>
      </c>
      <c r="F11" s="819"/>
      <c r="G11" s="196">
        <f>407-116</f>
        <v>291</v>
      </c>
      <c r="H11" s="819"/>
      <c r="I11" s="165">
        <v>235</v>
      </c>
      <c r="J11" s="165"/>
      <c r="K11" s="165">
        <v>351</v>
      </c>
    </row>
    <row r="12" spans="1:11" x14ac:dyDescent="0.2">
      <c r="A12" s="165" t="s">
        <v>130</v>
      </c>
      <c r="B12" s="620"/>
      <c r="C12" s="620"/>
      <c r="D12" s="620"/>
      <c r="E12" s="196">
        <v>7000</v>
      </c>
      <c r="F12" s="819"/>
      <c r="G12" s="196">
        <v>7339</v>
      </c>
      <c r="H12" s="819"/>
      <c r="I12" s="165">
        <v>6418</v>
      </c>
      <c r="J12" s="165"/>
      <c r="K12" s="165">
        <v>6590</v>
      </c>
    </row>
    <row r="13" spans="1:11" x14ac:dyDescent="0.2">
      <c r="A13" s="165" t="s">
        <v>131</v>
      </c>
      <c r="B13" s="620"/>
      <c r="C13" s="620"/>
      <c r="D13" s="620"/>
      <c r="E13" s="196">
        <v>711</v>
      </c>
      <c r="F13" s="819"/>
      <c r="G13" s="196">
        <v>711</v>
      </c>
      <c r="H13" s="819"/>
      <c r="I13" s="165">
        <v>808</v>
      </c>
      <c r="J13" s="165"/>
      <c r="K13" s="165">
        <v>808</v>
      </c>
    </row>
    <row r="14" spans="1:11" x14ac:dyDescent="0.2">
      <c r="A14" s="165" t="s">
        <v>132</v>
      </c>
      <c r="B14" s="620"/>
      <c r="C14" s="620"/>
      <c r="D14" s="620"/>
      <c r="E14" s="196">
        <f>15355-2</f>
        <v>15353</v>
      </c>
      <c r="F14" s="819"/>
      <c r="G14" s="196">
        <v>15798</v>
      </c>
      <c r="H14" s="819"/>
      <c r="I14" s="165">
        <v>15305</v>
      </c>
      <c r="J14" s="165"/>
      <c r="K14" s="165">
        <v>15583</v>
      </c>
    </row>
    <row r="15" spans="1:11" x14ac:dyDescent="0.2">
      <c r="A15" s="108" t="s">
        <v>133</v>
      </c>
      <c r="B15" s="620"/>
      <c r="C15" s="620"/>
      <c r="D15" s="620"/>
      <c r="E15" s="196">
        <f>17+30</f>
        <v>47</v>
      </c>
      <c r="F15" s="819"/>
      <c r="G15" s="196">
        <f>17+30</f>
        <v>47</v>
      </c>
      <c r="H15" s="819"/>
      <c r="I15" s="165">
        <v>3</v>
      </c>
      <c r="J15" s="165"/>
      <c r="K15" s="165">
        <v>3</v>
      </c>
    </row>
    <row r="16" spans="1:11" x14ac:dyDescent="0.2">
      <c r="A16" s="165" t="s">
        <v>6</v>
      </c>
      <c r="B16" s="620"/>
      <c r="C16" s="620"/>
      <c r="D16" s="620"/>
      <c r="E16" s="196">
        <v>15765</v>
      </c>
      <c r="F16" s="819"/>
      <c r="G16" s="196">
        <v>15765</v>
      </c>
      <c r="H16" s="819"/>
      <c r="I16" s="165">
        <v>14934</v>
      </c>
      <c r="J16" s="165"/>
      <c r="K16" s="165">
        <v>14934</v>
      </c>
    </row>
    <row r="17" spans="1:11" x14ac:dyDescent="0.2">
      <c r="A17" s="165" t="s">
        <v>7</v>
      </c>
      <c r="B17" s="620"/>
      <c r="C17" s="620"/>
      <c r="D17" s="620"/>
      <c r="E17" s="196">
        <v>477</v>
      </c>
      <c r="F17" s="819"/>
      <c r="G17" s="196">
        <v>477</v>
      </c>
      <c r="H17" s="819"/>
      <c r="I17" s="165">
        <v>486</v>
      </c>
      <c r="J17" s="165"/>
      <c r="K17" s="165">
        <v>486</v>
      </c>
    </row>
    <row r="18" spans="1:11" x14ac:dyDescent="0.2">
      <c r="A18" s="165" t="s">
        <v>134</v>
      </c>
      <c r="B18" s="620"/>
      <c r="C18" s="620"/>
      <c r="D18" s="620"/>
      <c r="E18" s="196">
        <v>11569</v>
      </c>
      <c r="F18" s="819"/>
      <c r="G18" s="196">
        <v>11569</v>
      </c>
      <c r="H18" s="819"/>
      <c r="I18" s="165">
        <v>-2811</v>
      </c>
      <c r="J18" s="165"/>
      <c r="K18" s="165">
        <v>-2811</v>
      </c>
    </row>
    <row r="19" spans="1:11" x14ac:dyDescent="0.2">
      <c r="A19" s="165" t="s">
        <v>135</v>
      </c>
      <c r="B19" s="620"/>
      <c r="C19" s="620"/>
      <c r="D19" s="620"/>
      <c r="E19" s="196">
        <v>0</v>
      </c>
      <c r="F19" s="819"/>
      <c r="G19" s="196">
        <v>0</v>
      </c>
      <c r="H19" s="819"/>
      <c r="I19" s="165">
        <v>0</v>
      </c>
      <c r="J19" s="165"/>
      <c r="K19" s="165">
        <v>0</v>
      </c>
    </row>
    <row r="20" spans="1:11" x14ac:dyDescent="0.2">
      <c r="A20" s="165" t="s">
        <v>369</v>
      </c>
      <c r="B20" s="620"/>
      <c r="C20" s="620"/>
      <c r="D20" s="620"/>
      <c r="E20" s="196">
        <v>0</v>
      </c>
      <c r="F20" s="819"/>
      <c r="G20" s="196">
        <v>0</v>
      </c>
      <c r="H20" s="819"/>
      <c r="I20" s="165">
        <v>0</v>
      </c>
      <c r="J20" s="165"/>
      <c r="K20" s="165">
        <v>0</v>
      </c>
    </row>
    <row r="21" spans="1:11" x14ac:dyDescent="0.2">
      <c r="A21" s="165" t="s">
        <v>136</v>
      </c>
      <c r="B21" s="620"/>
      <c r="C21" s="620"/>
      <c r="D21" s="620"/>
      <c r="E21" s="196">
        <v>0</v>
      </c>
      <c r="F21" s="819"/>
      <c r="G21" s="196">
        <v>0</v>
      </c>
      <c r="H21" s="819"/>
      <c r="I21" s="165">
        <v>0</v>
      </c>
      <c r="J21" s="165"/>
      <c r="K21" s="165">
        <v>0</v>
      </c>
    </row>
    <row r="22" spans="1:11" x14ac:dyDescent="0.2">
      <c r="A22" s="165" t="s">
        <v>137</v>
      </c>
      <c r="B22" s="620"/>
      <c r="C22" s="620"/>
      <c r="D22" s="620"/>
      <c r="E22" s="196">
        <f>408-5-49-2</f>
        <v>352</v>
      </c>
      <c r="F22" s="819"/>
      <c r="G22" s="196">
        <f>408-2-5</f>
        <v>401</v>
      </c>
      <c r="H22" s="819"/>
      <c r="I22" s="165">
        <v>355</v>
      </c>
      <c r="J22" s="165"/>
      <c r="K22" s="165">
        <v>404</v>
      </c>
    </row>
    <row r="23" spans="1:11" x14ac:dyDescent="0.2">
      <c r="A23" s="13" t="s">
        <v>138</v>
      </c>
      <c r="B23" s="620"/>
      <c r="C23" s="620"/>
      <c r="D23" s="620"/>
      <c r="E23" s="196">
        <v>0</v>
      </c>
      <c r="F23" s="819"/>
      <c r="G23" s="196">
        <v>0</v>
      </c>
      <c r="H23" s="819"/>
      <c r="I23" s="165">
        <v>0</v>
      </c>
      <c r="J23" s="165"/>
      <c r="K23" s="165">
        <v>0</v>
      </c>
    </row>
    <row r="24" spans="1:11" x14ac:dyDescent="0.2">
      <c r="A24" s="13" t="s">
        <v>9</v>
      </c>
      <c r="B24" s="620"/>
      <c r="C24" s="620"/>
      <c r="D24" s="620"/>
      <c r="E24" s="196">
        <f>3061+1</f>
        <v>3062</v>
      </c>
      <c r="F24" s="819"/>
      <c r="G24" s="196">
        <v>3062</v>
      </c>
      <c r="H24" s="819"/>
      <c r="I24" s="165">
        <v>2070</v>
      </c>
      <c r="J24" s="165"/>
      <c r="K24" s="165">
        <v>2102</v>
      </c>
    </row>
    <row r="25" spans="1:11" x14ac:dyDescent="0.2">
      <c r="A25" s="192" t="s">
        <v>139</v>
      </c>
      <c r="B25" s="620"/>
      <c r="C25" s="620"/>
      <c r="D25" s="620"/>
      <c r="E25" s="196">
        <v>0</v>
      </c>
      <c r="F25" s="819"/>
      <c r="G25" s="196">
        <v>0</v>
      </c>
      <c r="H25" s="819"/>
      <c r="I25" s="165">
        <v>0</v>
      </c>
      <c r="J25" s="165"/>
      <c r="K25" s="165">
        <v>0</v>
      </c>
    </row>
    <row r="26" spans="1:11" x14ac:dyDescent="0.2">
      <c r="A26" s="165" t="s">
        <v>140</v>
      </c>
      <c r="B26" s="620"/>
      <c r="C26" s="620"/>
      <c r="D26" s="620"/>
      <c r="E26" s="196">
        <f>9352-5027+21-1+2+5+49+2</f>
        <v>4403</v>
      </c>
      <c r="F26" s="819"/>
      <c r="G26" s="196">
        <f>4344+2+2+5</f>
        <v>4353</v>
      </c>
      <c r="H26" s="819"/>
      <c r="I26" s="165">
        <v>509</v>
      </c>
      <c r="J26" s="165"/>
      <c r="K26" s="165">
        <v>509</v>
      </c>
    </row>
    <row r="27" spans="1:11" ht="15.75" thickBot="1" x14ac:dyDescent="0.25">
      <c r="A27" s="611" t="s">
        <v>71</v>
      </c>
      <c r="B27" s="620"/>
      <c r="C27" s="620"/>
      <c r="D27" s="620"/>
      <c r="E27" s="198">
        <f>SUM(E7:E26)</f>
        <v>465516</v>
      </c>
      <c r="F27" s="620"/>
      <c r="G27" s="198">
        <f>SUM(G7:G26)</f>
        <v>472209</v>
      </c>
      <c r="H27" s="199"/>
      <c r="I27" s="200">
        <f>SUM(I7:I26)</f>
        <v>427501</v>
      </c>
      <c r="J27" s="199"/>
      <c r="K27" s="200">
        <f>SUM(K7:K26)</f>
        <v>431707</v>
      </c>
    </row>
    <row r="28" spans="1:11" x14ac:dyDescent="0.2">
      <c r="A28" s="620"/>
      <c r="B28" s="620"/>
      <c r="C28" s="620"/>
      <c r="D28" s="620"/>
      <c r="E28" s="620"/>
      <c r="F28" s="620"/>
      <c r="G28" s="107"/>
      <c r="H28" s="620"/>
    </row>
    <row r="29" spans="1:11" x14ac:dyDescent="0.2">
      <c r="A29" s="611" t="s">
        <v>141</v>
      </c>
      <c r="B29" s="620"/>
      <c r="C29" s="620"/>
      <c r="D29" s="620"/>
      <c r="E29" s="610"/>
      <c r="F29" s="620"/>
      <c r="G29" s="2"/>
      <c r="H29" s="610"/>
      <c r="I29" s="610"/>
      <c r="J29" s="610"/>
      <c r="K29" s="610"/>
    </row>
    <row r="30" spans="1:11" x14ac:dyDescent="0.2">
      <c r="A30" s="4" t="s">
        <v>142</v>
      </c>
      <c r="B30" s="620"/>
      <c r="C30" s="620"/>
      <c r="D30" s="620"/>
      <c r="E30" s="1001"/>
      <c r="F30" s="620"/>
      <c r="G30" s="201"/>
      <c r="H30" s="201"/>
      <c r="I30" s="514"/>
      <c r="J30" s="202"/>
      <c r="K30" s="30"/>
    </row>
    <row r="31" spans="1:11" x14ac:dyDescent="0.2">
      <c r="A31" s="610"/>
      <c r="B31" s="620"/>
      <c r="C31" s="620"/>
      <c r="D31" s="620"/>
      <c r="E31" s="214"/>
      <c r="F31" s="620"/>
      <c r="G31" s="171" t="s">
        <v>752</v>
      </c>
      <c r="H31" s="171"/>
      <c r="I31" s="514"/>
      <c r="J31" s="171"/>
      <c r="K31" s="30" t="s">
        <v>611</v>
      </c>
    </row>
    <row r="32" spans="1:11" x14ac:dyDescent="0.2">
      <c r="A32" s="4" t="s">
        <v>143</v>
      </c>
      <c r="B32" s="620"/>
      <c r="C32" s="620"/>
      <c r="D32" s="620"/>
      <c r="E32" s="449"/>
      <c r="F32" s="620"/>
      <c r="G32" s="203" t="s">
        <v>23</v>
      </c>
      <c r="H32" s="203"/>
      <c r="I32" s="81"/>
      <c r="J32" s="81"/>
      <c r="K32" s="204" t="s">
        <v>23</v>
      </c>
    </row>
    <row r="33" spans="1:12" x14ac:dyDescent="0.2">
      <c r="A33" s="193" t="s">
        <v>144</v>
      </c>
      <c r="B33" s="620"/>
      <c r="C33" s="620"/>
      <c r="D33" s="620"/>
      <c r="E33" s="205"/>
      <c r="F33" s="620"/>
      <c r="G33" s="205">
        <f>18003-36</f>
        <v>17967</v>
      </c>
      <c r="H33" s="205"/>
      <c r="I33" s="249"/>
      <c r="J33" s="249"/>
      <c r="K33" s="249">
        <v>20110</v>
      </c>
    </row>
    <row r="34" spans="1:12" x14ac:dyDescent="0.2">
      <c r="A34" s="610" t="s">
        <v>145</v>
      </c>
      <c r="B34" s="620"/>
      <c r="C34" s="620"/>
      <c r="D34" s="620"/>
      <c r="E34" s="205"/>
      <c r="F34" s="620"/>
      <c r="G34" s="205">
        <f>1121-6</f>
        <v>1115</v>
      </c>
      <c r="H34" s="205"/>
      <c r="I34" s="249"/>
      <c r="J34" s="249"/>
      <c r="K34" s="249">
        <v>1543</v>
      </c>
    </row>
    <row r="35" spans="1:12" x14ac:dyDescent="0.2">
      <c r="A35" s="194" t="s">
        <v>146</v>
      </c>
      <c r="B35" s="620"/>
      <c r="C35" s="620"/>
      <c r="D35" s="620"/>
      <c r="E35" s="205"/>
      <c r="F35" s="620"/>
      <c r="G35" s="205">
        <v>307</v>
      </c>
      <c r="H35" s="205"/>
      <c r="I35" s="249"/>
      <c r="J35" s="249"/>
      <c r="K35" s="249">
        <v>202</v>
      </c>
    </row>
    <row r="36" spans="1:12" x14ac:dyDescent="0.2">
      <c r="A36" s="193" t="s">
        <v>147</v>
      </c>
      <c r="B36" s="620"/>
      <c r="C36" s="620"/>
      <c r="D36" s="620"/>
      <c r="E36" s="205"/>
      <c r="F36" s="620"/>
      <c r="G36" s="205">
        <v>465</v>
      </c>
      <c r="H36" s="205"/>
      <c r="I36" s="249"/>
      <c r="J36" s="249"/>
      <c r="K36" s="249">
        <v>954</v>
      </c>
    </row>
    <row r="37" spans="1:12" x14ac:dyDescent="0.2">
      <c r="A37" s="193" t="s">
        <v>148</v>
      </c>
      <c r="B37" s="620"/>
      <c r="C37" s="620"/>
      <c r="D37" s="620"/>
      <c r="E37" s="208"/>
      <c r="F37" s="620"/>
      <c r="G37" s="207">
        <f>SUM(G33:G36)</f>
        <v>19854</v>
      </c>
      <c r="H37" s="208"/>
      <c r="I37" s="208"/>
      <c r="J37" s="208"/>
      <c r="K37" s="207">
        <f>SUM(K33:K36)</f>
        <v>22809</v>
      </c>
    </row>
    <row r="38" spans="1:12" x14ac:dyDescent="0.2">
      <c r="A38" s="852" t="s">
        <v>572</v>
      </c>
      <c r="B38" s="855"/>
      <c r="C38" s="855"/>
      <c r="D38" s="855"/>
      <c r="E38" s="205"/>
      <c r="F38" s="620"/>
      <c r="G38" s="205">
        <v>0</v>
      </c>
      <c r="H38" s="205"/>
      <c r="I38" s="249"/>
      <c r="J38" s="249"/>
      <c r="K38" s="249">
        <v>0</v>
      </c>
    </row>
    <row r="39" spans="1:12" x14ac:dyDescent="0.2">
      <c r="A39" s="610" t="s">
        <v>149</v>
      </c>
      <c r="B39" s="620"/>
      <c r="C39" s="620"/>
      <c r="D39" s="620"/>
      <c r="E39" s="205"/>
      <c r="F39" s="620"/>
      <c r="G39" s="205">
        <v>0</v>
      </c>
      <c r="H39" s="205"/>
      <c r="I39" s="249"/>
      <c r="J39" s="249"/>
      <c r="K39" s="249">
        <v>0</v>
      </c>
    </row>
    <row r="40" spans="1:12" x14ac:dyDescent="0.2">
      <c r="A40" s="610" t="s">
        <v>150</v>
      </c>
      <c r="B40" s="620"/>
      <c r="C40" s="620"/>
      <c r="D40" s="620"/>
      <c r="E40" s="205"/>
      <c r="F40" s="620"/>
      <c r="G40" s="205">
        <v>-594</v>
      </c>
      <c r="H40" s="205"/>
      <c r="I40" s="249"/>
      <c r="J40" s="249"/>
      <c r="K40" s="249">
        <v>254</v>
      </c>
    </row>
    <row r="41" spans="1:12" x14ac:dyDescent="0.2">
      <c r="A41" s="611" t="s">
        <v>605</v>
      </c>
      <c r="B41" s="620"/>
      <c r="C41" s="620"/>
      <c r="D41" s="620"/>
      <c r="E41" s="205"/>
      <c r="F41" s="620"/>
      <c r="G41" s="1020">
        <v>-16198</v>
      </c>
      <c r="H41" s="205"/>
      <c r="I41" s="249"/>
      <c r="J41" s="249"/>
      <c r="K41" s="249">
        <v>-20961</v>
      </c>
    </row>
    <row r="42" spans="1:12" ht="15.75" thickBot="1" x14ac:dyDescent="0.25">
      <c r="A42" s="611" t="s">
        <v>71</v>
      </c>
      <c r="B42" s="620"/>
      <c r="C42" s="620"/>
      <c r="D42" s="620"/>
      <c r="E42" s="208"/>
      <c r="F42" s="620"/>
      <c r="G42" s="1002">
        <f>+G37+G39+G40+G41+G38</f>
        <v>3062</v>
      </c>
      <c r="H42" s="208"/>
      <c r="I42" s="208"/>
      <c r="J42" s="208"/>
      <c r="K42" s="209">
        <f>+K37+K39+K40+K41+K38</f>
        <v>2102</v>
      </c>
    </row>
    <row r="43" spans="1:12" x14ac:dyDescent="0.2">
      <c r="E43" s="316"/>
      <c r="I43" s="544"/>
      <c r="J43" s="212"/>
      <c r="K43" s="544"/>
    </row>
    <row r="44" spans="1:12" x14ac:dyDescent="0.2">
      <c r="A44" s="792" t="s">
        <v>901</v>
      </c>
      <c r="B44" s="819"/>
      <c r="C44" s="819"/>
      <c r="D44" s="819"/>
      <c r="E44" s="819"/>
      <c r="F44" s="819"/>
      <c r="G44" s="210"/>
      <c r="H44" s="210"/>
      <c r="I44" s="1164"/>
      <c r="J44" s="544"/>
      <c r="K44" s="593"/>
      <c r="L44" s="819"/>
    </row>
    <row r="45" spans="1:12" x14ac:dyDescent="0.2">
      <c r="A45" s="791" t="s">
        <v>902</v>
      </c>
      <c r="B45" s="819"/>
      <c r="C45" s="819"/>
      <c r="D45" s="819"/>
      <c r="E45" s="819"/>
      <c r="F45" s="819"/>
      <c r="G45" s="164"/>
      <c r="H45" s="164"/>
      <c r="J45" s="145"/>
      <c r="K45" s="212"/>
      <c r="L45" s="819"/>
    </row>
    <row r="46" spans="1:12" x14ac:dyDescent="0.2">
      <c r="A46" s="791"/>
      <c r="B46" s="819"/>
      <c r="C46" s="819"/>
      <c r="D46" s="819"/>
      <c r="E46" s="819"/>
      <c r="F46" s="819"/>
      <c r="G46" s="164"/>
      <c r="H46" s="164"/>
      <c r="J46" s="145"/>
      <c r="K46" s="145"/>
      <c r="L46" s="819"/>
    </row>
    <row r="47" spans="1:12" x14ac:dyDescent="0.2">
      <c r="A47" s="791"/>
      <c r="B47" s="819"/>
      <c r="C47" s="819"/>
      <c r="D47" s="819"/>
      <c r="E47" s="819"/>
      <c r="F47" s="819"/>
      <c r="G47" s="819"/>
      <c r="H47" s="819"/>
      <c r="I47" s="145"/>
      <c r="J47" s="145"/>
      <c r="K47" s="145"/>
      <c r="L47" s="819"/>
    </row>
    <row r="48" spans="1:12" x14ac:dyDescent="0.2">
      <c r="A48" s="791"/>
      <c r="B48" s="819"/>
      <c r="C48" s="819"/>
      <c r="D48" s="819"/>
      <c r="E48" s="819"/>
      <c r="F48" s="819"/>
      <c r="G48" s="819"/>
      <c r="H48" s="819"/>
      <c r="I48" s="145"/>
      <c r="J48" s="145"/>
      <c r="K48" s="145"/>
      <c r="L48" s="819"/>
    </row>
    <row r="49" spans="1:12" x14ac:dyDescent="0.2">
      <c r="A49" s="195"/>
      <c r="B49" s="819"/>
      <c r="C49" s="819"/>
      <c r="D49" s="819"/>
      <c r="E49" s="819"/>
      <c r="F49" s="819"/>
      <c r="G49" s="819"/>
      <c r="H49" s="819"/>
      <c r="I49" s="145"/>
      <c r="J49" s="145"/>
      <c r="K49" s="145"/>
      <c r="L49" s="819"/>
    </row>
    <row r="50" spans="1:12" x14ac:dyDescent="0.2">
      <c r="A50" s="164"/>
      <c r="B50" s="819"/>
      <c r="C50" s="819"/>
      <c r="D50" s="819"/>
      <c r="E50" s="819"/>
      <c r="F50" s="819"/>
      <c r="G50" s="819"/>
      <c r="H50" s="819"/>
      <c r="I50" s="145"/>
      <c r="J50" s="145"/>
      <c r="K50" s="145"/>
      <c r="L50" s="819"/>
    </row>
    <row r="51" spans="1:12" x14ac:dyDescent="0.2">
      <c r="A51" s="164"/>
      <c r="B51" s="819"/>
      <c r="C51" s="819"/>
      <c r="D51" s="819"/>
      <c r="E51" s="819"/>
      <c r="F51" s="819"/>
      <c r="G51" s="819"/>
      <c r="H51" s="819"/>
      <c r="I51" s="145"/>
      <c r="J51" s="145"/>
      <c r="K51" s="145"/>
      <c r="L51" s="819"/>
    </row>
    <row r="52" spans="1:12" x14ac:dyDescent="0.2">
      <c r="A52" s="164"/>
      <c r="B52" s="819"/>
      <c r="C52" s="819"/>
      <c r="D52" s="819"/>
      <c r="E52" s="819"/>
      <c r="F52" s="819"/>
      <c r="G52" s="819"/>
      <c r="H52" s="819"/>
      <c r="I52" s="145"/>
      <c r="J52" s="145"/>
      <c r="K52" s="145"/>
      <c r="L52" s="819"/>
    </row>
    <row r="53" spans="1:12" x14ac:dyDescent="0.2">
      <c r="A53" s="164"/>
      <c r="B53" s="819"/>
      <c r="C53" s="819"/>
      <c r="D53" s="819"/>
      <c r="E53" s="819"/>
      <c r="F53" s="819"/>
      <c r="G53" s="819"/>
      <c r="H53" s="819"/>
      <c r="I53" s="145"/>
      <c r="J53" s="145"/>
      <c r="K53" s="145"/>
      <c r="L53" s="819"/>
    </row>
    <row r="54" spans="1:12" x14ac:dyDescent="0.2">
      <c r="A54" s="164"/>
      <c r="B54" s="819"/>
      <c r="C54" s="819"/>
      <c r="D54" s="819"/>
      <c r="E54" s="819"/>
      <c r="F54" s="819"/>
      <c r="G54" s="819"/>
      <c r="H54" s="819"/>
      <c r="I54" s="145"/>
      <c r="J54" s="145"/>
      <c r="K54" s="145"/>
      <c r="L54" s="819"/>
    </row>
    <row r="55" spans="1:12" x14ac:dyDescent="0.2">
      <c r="A55" s="164"/>
      <c r="B55" s="819"/>
      <c r="C55" s="819"/>
      <c r="D55" s="819"/>
      <c r="E55" s="819"/>
      <c r="F55" s="819"/>
      <c r="G55" s="819"/>
      <c r="H55" s="819"/>
      <c r="I55" s="145"/>
      <c r="J55" s="145"/>
      <c r="K55" s="145"/>
      <c r="L55" s="819"/>
    </row>
    <row r="56" spans="1:12" x14ac:dyDescent="0.2">
      <c r="A56" s="164"/>
      <c r="B56" s="819"/>
      <c r="C56" s="819"/>
      <c r="D56" s="819"/>
      <c r="E56" s="819"/>
      <c r="F56" s="819"/>
      <c r="G56" s="819"/>
      <c r="H56" s="819"/>
      <c r="I56" s="145"/>
      <c r="J56" s="145"/>
      <c r="K56" s="145"/>
      <c r="L56" s="819"/>
    </row>
    <row r="57" spans="1:12" x14ac:dyDescent="0.2">
      <c r="A57" s="164"/>
      <c r="B57" s="819"/>
      <c r="C57" s="819"/>
      <c r="D57" s="819"/>
      <c r="E57" s="819"/>
      <c r="F57" s="819"/>
      <c r="G57" s="819"/>
      <c r="H57" s="819"/>
      <c r="I57" s="145"/>
      <c r="J57" s="145"/>
      <c r="K57" s="145"/>
      <c r="L57" s="819"/>
    </row>
    <row r="58" spans="1:12" x14ac:dyDescent="0.2">
      <c r="A58" s="164"/>
      <c r="B58" s="623"/>
      <c r="C58" s="623"/>
      <c r="D58" s="623"/>
      <c r="E58" s="819"/>
      <c r="F58" s="623"/>
      <c r="G58" s="623"/>
      <c r="H58" s="819"/>
    </row>
    <row r="59" spans="1:12" x14ac:dyDescent="0.2">
      <c r="A59" s="164"/>
      <c r="B59" s="623"/>
      <c r="C59" s="623"/>
      <c r="D59" s="623"/>
      <c r="E59" s="819"/>
      <c r="F59" s="623"/>
      <c r="G59" s="623"/>
      <c r="H59" s="819"/>
    </row>
    <row r="60" spans="1:12" x14ac:dyDescent="0.2">
      <c r="A60" s="164"/>
      <c r="B60" s="623"/>
      <c r="C60" s="623"/>
      <c r="D60" s="623"/>
      <c r="E60" s="819"/>
      <c r="F60" s="623"/>
      <c r="G60" s="623"/>
      <c r="H60" s="819"/>
    </row>
    <row r="61" spans="1:12" x14ac:dyDescent="0.2">
      <c r="A61" s="164"/>
      <c r="B61" s="623"/>
      <c r="C61" s="623"/>
      <c r="D61" s="623"/>
      <c r="E61" s="819"/>
      <c r="F61" s="623"/>
      <c r="G61" s="623"/>
      <c r="H61" s="819"/>
    </row>
    <row r="62" spans="1:12" x14ac:dyDescent="0.2">
      <c r="A62" s="164"/>
      <c r="B62" s="623"/>
      <c r="C62" s="623"/>
      <c r="D62" s="623"/>
      <c r="E62" s="819"/>
      <c r="F62" s="623"/>
      <c r="G62" s="623"/>
      <c r="H62" s="819"/>
    </row>
    <row r="63" spans="1:12" x14ac:dyDescent="0.2">
      <c r="A63" s="164"/>
      <c r="B63" s="623"/>
      <c r="C63" s="623"/>
      <c r="D63" s="623"/>
      <c r="E63" s="819"/>
      <c r="F63" s="623"/>
      <c r="G63" s="623"/>
      <c r="H63" s="819"/>
    </row>
    <row r="64" spans="1:12" x14ac:dyDescent="0.2">
      <c r="A64" s="164"/>
      <c r="B64" s="623"/>
      <c r="C64" s="623"/>
      <c r="D64" s="623"/>
      <c r="E64" s="819"/>
      <c r="F64" s="623"/>
      <c r="G64" s="623"/>
      <c r="H64" s="819"/>
    </row>
    <row r="65" spans="1:8" x14ac:dyDescent="0.2">
      <c r="A65" s="164"/>
      <c r="B65" s="623"/>
      <c r="C65" s="623"/>
      <c r="D65" s="623"/>
      <c r="E65" s="819"/>
      <c r="F65" s="623"/>
      <c r="G65" s="623"/>
      <c r="H65" s="819"/>
    </row>
    <row r="66" spans="1:8" x14ac:dyDescent="0.2">
      <c r="A66" s="164"/>
    </row>
    <row r="67" spans="1:8" x14ac:dyDescent="0.2">
      <c r="A67" s="164"/>
    </row>
  </sheetData>
  <sheetProtection password="D714" sheet="1" objects="1" scenarios="1"/>
  <customSheetViews>
    <customSheetView guid="{44A2B057-7D30-4594-817B-0DBCD9A92E4A}" fitToPage="1" topLeftCell="A29">
      <selection activeCell="G43" sqref="G43"/>
      <pageMargins left="0.70866141732283472" right="0.55118110236220474" top="0.74803149606299213" bottom="0.74803149606299213" header="0.31496062992125984" footer="0.31496062992125984"/>
      <pageSetup paperSize="9" scale="77" orientation="portrait" r:id="rId1"/>
      <headerFooter>
        <oddFooter>&amp;C&amp;A</oddFooter>
      </headerFooter>
    </customSheetView>
    <customSheetView guid="{7FD99AA4-5903-494A-9F09-AEC84FBFFB84}" fitToPage="1" topLeftCell="A29">
      <selection activeCell="G43" sqref="G43"/>
      <pageMargins left="0.70866141732283472" right="0.55118110236220474" top="0.74803149606299213" bottom="0.74803149606299213" header="0.31496062992125984" footer="0.31496062992125984"/>
      <pageSetup paperSize="9" scale="77" orientation="portrait" r:id="rId2"/>
      <headerFooter>
        <oddFooter>&amp;C&amp;A</oddFooter>
      </headerFooter>
    </customSheetView>
  </customSheetViews>
  <pageMargins left="0.70866141732283472" right="0.55118110236220474" top="0.74803149606299213" bottom="0.74803149606299213" header="0.31496062992125984" footer="0.31496062992125984"/>
  <pageSetup paperSize="9" scale="74" orientation="portrait" r:id="rId3"/>
  <headerFooter>
    <oddFooter>&amp;C&amp;A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138"/>
  <sheetViews>
    <sheetView workbookViewId="0">
      <selection activeCell="H16" sqref="H16"/>
    </sheetView>
  </sheetViews>
  <sheetFormatPr defaultRowHeight="15" x14ac:dyDescent="0.2"/>
  <cols>
    <col min="1" max="1" width="22.6640625" customWidth="1"/>
    <col min="7" max="7" width="0.21875" style="828" customWidth="1"/>
    <col min="9" max="9" width="0.6640625" customWidth="1"/>
    <col min="10" max="10" width="10.44140625" style="828" customWidth="1"/>
    <col min="11" max="11" width="0.6640625" style="828" customWidth="1"/>
    <col min="12" max="12" width="8.88671875" customWidth="1"/>
  </cols>
  <sheetData>
    <row r="1" spans="1:14" ht="15.75" x14ac:dyDescent="0.25">
      <c r="A1" s="20" t="str">
        <f>+'1'!A1</f>
        <v>CWM TAF LOCAL HEALTH BOARD ANNUAL ACCOUNTS 2018-19</v>
      </c>
      <c r="B1" s="136"/>
      <c r="C1" s="136"/>
      <c r="D1" s="136"/>
      <c r="E1" s="136"/>
      <c r="F1" s="137"/>
      <c r="G1" s="137"/>
      <c r="H1" s="137"/>
      <c r="I1" s="137"/>
      <c r="J1" s="137"/>
      <c r="K1" s="137"/>
      <c r="L1" s="137"/>
      <c r="M1" s="316"/>
      <c r="N1" s="316"/>
    </row>
    <row r="2" spans="1:14" x14ac:dyDescent="0.2">
      <c r="M2" s="316"/>
      <c r="N2" s="316"/>
    </row>
    <row r="3" spans="1:14" ht="15.75" x14ac:dyDescent="0.25">
      <c r="A3" s="25" t="s">
        <v>151</v>
      </c>
      <c r="B3" s="212"/>
      <c r="C3" s="212"/>
      <c r="D3" s="212"/>
      <c r="E3" s="212"/>
      <c r="F3" s="212"/>
      <c r="G3" s="212"/>
      <c r="H3" s="212"/>
      <c r="I3" s="212"/>
      <c r="J3" s="212"/>
      <c r="K3" s="212"/>
      <c r="L3" s="212"/>
      <c r="M3" s="170"/>
    </row>
    <row r="4" spans="1:14" x14ac:dyDescent="0.2">
      <c r="A4" s="145"/>
      <c r="B4" s="145"/>
      <c r="C4" s="145"/>
      <c r="D4" s="145"/>
      <c r="E4" s="145"/>
      <c r="F4" s="145"/>
      <c r="G4" s="145"/>
      <c r="H4" s="145"/>
      <c r="I4" s="212"/>
      <c r="J4" s="212"/>
      <c r="K4" s="212"/>
      <c r="L4" s="145"/>
      <c r="M4" s="170"/>
    </row>
    <row r="5" spans="1:14" ht="15.75" x14ac:dyDescent="0.25">
      <c r="A5" s="145"/>
      <c r="B5" s="145"/>
      <c r="C5" s="145"/>
      <c r="D5" s="145"/>
      <c r="E5" s="145"/>
      <c r="F5" s="145"/>
      <c r="G5" s="145"/>
      <c r="H5" s="145"/>
      <c r="I5" s="212"/>
      <c r="J5" s="212"/>
      <c r="K5" s="212"/>
      <c r="L5" s="213"/>
      <c r="M5" s="170"/>
    </row>
    <row r="6" spans="1:14" x14ac:dyDescent="0.2">
      <c r="A6" s="4"/>
      <c r="B6" s="610"/>
      <c r="C6" s="610"/>
      <c r="D6" s="610"/>
      <c r="E6" s="610"/>
      <c r="F6" s="171" t="s">
        <v>752</v>
      </c>
      <c r="G6" s="610"/>
      <c r="H6" s="171" t="s">
        <v>752</v>
      </c>
      <c r="I6" s="171"/>
      <c r="J6" s="30" t="s">
        <v>611</v>
      </c>
      <c r="K6" s="171"/>
      <c r="L6" s="30" t="s">
        <v>611</v>
      </c>
      <c r="M6" s="170"/>
    </row>
    <row r="7" spans="1:14" x14ac:dyDescent="0.2">
      <c r="A7" s="610"/>
      <c r="B7" s="610"/>
      <c r="C7" s="610"/>
      <c r="D7" s="610"/>
      <c r="E7" s="610"/>
      <c r="F7" s="171" t="s">
        <v>23</v>
      </c>
      <c r="G7" s="610"/>
      <c r="H7" s="171" t="s">
        <v>23</v>
      </c>
      <c r="I7" s="171"/>
      <c r="J7" s="30" t="s">
        <v>23</v>
      </c>
      <c r="K7" s="171"/>
      <c r="L7" s="30" t="s">
        <v>23</v>
      </c>
      <c r="M7" s="170"/>
    </row>
    <row r="8" spans="1:14" x14ac:dyDescent="0.2">
      <c r="A8" s="610"/>
      <c r="B8" s="610"/>
      <c r="C8" s="610"/>
      <c r="D8" s="610"/>
      <c r="E8" s="610"/>
      <c r="F8" s="171" t="s">
        <v>712</v>
      </c>
      <c r="G8" s="171"/>
      <c r="H8" s="171"/>
      <c r="I8" s="171"/>
      <c r="J8" s="30" t="s">
        <v>712</v>
      </c>
      <c r="K8" s="214"/>
      <c r="L8" s="30"/>
      <c r="M8" s="170"/>
    </row>
    <row r="9" spans="1:14" x14ac:dyDescent="0.2">
      <c r="A9" s="165" t="s">
        <v>152</v>
      </c>
      <c r="B9" s="165"/>
      <c r="C9" s="165"/>
      <c r="D9" s="165"/>
      <c r="E9" s="165"/>
      <c r="F9" s="824">
        <f>40007-26</f>
        <v>39981</v>
      </c>
      <c r="G9" s="1021"/>
      <c r="H9" s="824">
        <v>707913</v>
      </c>
      <c r="I9" s="197"/>
      <c r="J9" s="621">
        <v>38114</v>
      </c>
      <c r="K9" s="165"/>
      <c r="L9" s="621">
        <v>678650</v>
      </c>
      <c r="M9" s="212"/>
    </row>
    <row r="10" spans="1:14" ht="27.75" customHeight="1" x14ac:dyDescent="0.2">
      <c r="A10" s="1423" t="s">
        <v>790</v>
      </c>
      <c r="B10" s="1423"/>
      <c r="C10" s="1423"/>
      <c r="D10" s="1423"/>
      <c r="E10" s="1423"/>
      <c r="F10" s="824">
        <v>7976</v>
      </c>
      <c r="G10" s="1021"/>
      <c r="H10" s="824">
        <v>0</v>
      </c>
      <c r="I10" s="197"/>
      <c r="J10" s="621">
        <v>8289</v>
      </c>
      <c r="K10" s="165"/>
      <c r="L10" s="621">
        <v>0</v>
      </c>
      <c r="M10" s="212"/>
    </row>
    <row r="11" spans="1:14" x14ac:dyDescent="0.2">
      <c r="A11" s="165" t="s">
        <v>153</v>
      </c>
      <c r="B11" s="165"/>
      <c r="C11" s="165"/>
      <c r="D11" s="165"/>
      <c r="E11" s="165"/>
      <c r="F11" s="824">
        <v>5791</v>
      </c>
      <c r="G11" s="1021"/>
      <c r="H11" s="824">
        <v>5975</v>
      </c>
      <c r="I11" s="197"/>
      <c r="J11" s="621">
        <v>5363</v>
      </c>
      <c r="K11" s="165"/>
      <c r="L11" s="621">
        <v>5381</v>
      </c>
      <c r="M11" s="212"/>
    </row>
    <row r="12" spans="1:14" s="828" customFormat="1" x14ac:dyDescent="0.2">
      <c r="A12" s="165" t="s">
        <v>785</v>
      </c>
      <c r="B12" s="165"/>
      <c r="C12" s="165"/>
      <c r="D12" s="165"/>
      <c r="E12" s="165"/>
      <c r="F12" s="824">
        <v>15</v>
      </c>
      <c r="G12" s="1021"/>
      <c r="H12" s="824">
        <v>15</v>
      </c>
      <c r="I12" s="197"/>
      <c r="J12" s="621">
        <v>0</v>
      </c>
      <c r="K12" s="165"/>
      <c r="L12" s="621">
        <v>0</v>
      </c>
      <c r="M12" s="212"/>
    </row>
    <row r="13" spans="1:14" x14ac:dyDescent="0.2">
      <c r="A13" s="165" t="s">
        <v>589</v>
      </c>
      <c r="B13" s="165"/>
      <c r="C13" s="165"/>
      <c r="D13" s="165"/>
      <c r="E13" s="165"/>
      <c r="F13" s="824">
        <v>623</v>
      </c>
      <c r="G13" s="1021"/>
      <c r="H13" s="824">
        <v>623</v>
      </c>
      <c r="I13" s="197"/>
      <c r="J13" s="621">
        <v>604</v>
      </c>
      <c r="K13" s="165"/>
      <c r="L13" s="621">
        <v>604</v>
      </c>
      <c r="M13" s="212"/>
    </row>
    <row r="14" spans="1:14" x14ac:dyDescent="0.2">
      <c r="A14" s="165" t="s">
        <v>154</v>
      </c>
      <c r="B14" s="165"/>
      <c r="C14" s="165"/>
      <c r="D14" s="165"/>
      <c r="E14" s="165"/>
      <c r="F14" s="824">
        <v>0</v>
      </c>
      <c r="G14" s="1021"/>
      <c r="H14" s="824">
        <v>0</v>
      </c>
      <c r="I14" s="197"/>
      <c r="J14" s="621">
        <v>0</v>
      </c>
      <c r="K14" s="165"/>
      <c r="L14" s="621">
        <v>0</v>
      </c>
      <c r="M14" s="212"/>
    </row>
    <row r="15" spans="1:14" x14ac:dyDescent="0.2">
      <c r="A15" s="165" t="s">
        <v>155</v>
      </c>
      <c r="B15" s="165"/>
      <c r="C15" s="165"/>
      <c r="D15" s="165"/>
      <c r="E15" s="165"/>
      <c r="F15" s="824">
        <f>17248-10944</f>
        <v>6304</v>
      </c>
      <c r="G15" s="1021"/>
      <c r="H15" s="824">
        <f>17248-10944</f>
        <v>6304</v>
      </c>
      <c r="I15" s="197"/>
      <c r="J15" s="621">
        <v>6305</v>
      </c>
      <c r="K15" s="165"/>
      <c r="L15" s="621">
        <v>6305</v>
      </c>
      <c r="M15" s="212"/>
    </row>
    <row r="16" spans="1:14" x14ac:dyDescent="0.2">
      <c r="A16" s="165" t="s">
        <v>327</v>
      </c>
      <c r="B16" s="165"/>
      <c r="C16" s="165"/>
      <c r="D16" s="165"/>
      <c r="E16" s="165"/>
      <c r="F16" s="824">
        <v>4141</v>
      </c>
      <c r="G16" s="1021"/>
      <c r="H16" s="824">
        <v>4141</v>
      </c>
      <c r="I16" s="197"/>
      <c r="J16" s="621">
        <v>543</v>
      </c>
      <c r="K16" s="165"/>
      <c r="L16" s="621">
        <v>543</v>
      </c>
      <c r="M16" s="212"/>
    </row>
    <row r="17" spans="1:13" x14ac:dyDescent="0.2">
      <c r="A17" s="165" t="s">
        <v>156</v>
      </c>
      <c r="B17" s="165"/>
      <c r="C17" s="165"/>
      <c r="D17" s="165"/>
      <c r="E17" s="165"/>
      <c r="F17" s="824"/>
      <c r="G17" s="244"/>
      <c r="H17" s="824"/>
      <c r="I17" s="197"/>
      <c r="J17" s="621"/>
      <c r="K17" s="165"/>
      <c r="L17" s="621"/>
      <c r="M17" s="212"/>
    </row>
    <row r="18" spans="1:13" x14ac:dyDescent="0.2">
      <c r="A18" s="217" t="s">
        <v>157</v>
      </c>
      <c r="B18" s="165"/>
      <c r="C18" s="165"/>
      <c r="D18" s="165"/>
      <c r="E18" s="165"/>
      <c r="F18" s="824">
        <v>0</v>
      </c>
      <c r="G18" s="244"/>
      <c r="H18" s="824">
        <v>0</v>
      </c>
      <c r="I18" s="197"/>
      <c r="J18" s="621">
        <v>0</v>
      </c>
      <c r="K18" s="165"/>
      <c r="L18" s="621">
        <v>0</v>
      </c>
      <c r="M18" s="212"/>
    </row>
    <row r="19" spans="1:13" x14ac:dyDescent="0.2">
      <c r="A19" s="217" t="s">
        <v>158</v>
      </c>
      <c r="B19" s="165"/>
      <c r="C19" s="165"/>
      <c r="D19" s="165"/>
      <c r="E19" s="165"/>
      <c r="F19" s="824">
        <v>4124</v>
      </c>
      <c r="G19" s="244"/>
      <c r="H19" s="824">
        <v>4124</v>
      </c>
      <c r="I19" s="197"/>
      <c r="J19" s="621">
        <v>4026</v>
      </c>
      <c r="K19" s="165"/>
      <c r="L19" s="621">
        <v>4026</v>
      </c>
      <c r="M19" s="212"/>
    </row>
    <row r="20" spans="1:13" x14ac:dyDescent="0.2">
      <c r="A20" s="13" t="s">
        <v>159</v>
      </c>
      <c r="B20" s="610"/>
      <c r="C20" s="165"/>
      <c r="D20" s="165"/>
      <c r="E20" s="165"/>
      <c r="F20" s="824">
        <v>79</v>
      </c>
      <c r="G20" s="244"/>
      <c r="H20" s="824">
        <v>79</v>
      </c>
      <c r="I20" s="197"/>
      <c r="J20" s="621">
        <v>81</v>
      </c>
      <c r="K20" s="165"/>
      <c r="L20" s="621">
        <v>81</v>
      </c>
      <c r="M20" s="212"/>
    </row>
    <row r="21" spans="1:13" x14ac:dyDescent="0.2">
      <c r="A21" s="13" t="s">
        <v>160</v>
      </c>
      <c r="B21" s="610"/>
      <c r="C21" s="165"/>
      <c r="D21" s="165"/>
      <c r="E21" s="165"/>
      <c r="F21" s="824">
        <v>0</v>
      </c>
      <c r="G21" s="244"/>
      <c r="H21" s="824">
        <v>0</v>
      </c>
      <c r="I21" s="197"/>
      <c r="J21" s="621">
        <v>0</v>
      </c>
      <c r="K21" s="165"/>
      <c r="L21" s="621">
        <v>0</v>
      </c>
      <c r="M21" s="212"/>
    </row>
    <row r="22" spans="1:13" x14ac:dyDescent="0.2">
      <c r="A22" s="165" t="s">
        <v>161</v>
      </c>
      <c r="B22" s="610"/>
      <c r="C22" s="165"/>
      <c r="D22" s="165"/>
      <c r="E22" s="165"/>
      <c r="F22" s="824">
        <v>1474</v>
      </c>
      <c r="G22" s="244"/>
      <c r="H22" s="824">
        <v>1474</v>
      </c>
      <c r="I22" s="197"/>
      <c r="J22" s="621">
        <v>1520</v>
      </c>
      <c r="K22" s="165"/>
      <c r="L22" s="621">
        <v>1520</v>
      </c>
      <c r="M22" s="212"/>
    </row>
    <row r="23" spans="1:13" x14ac:dyDescent="0.2">
      <c r="A23" s="165" t="s">
        <v>162</v>
      </c>
      <c r="B23" s="165"/>
      <c r="C23" s="165"/>
      <c r="D23" s="165"/>
      <c r="E23" s="165"/>
      <c r="F23" s="824">
        <v>433</v>
      </c>
      <c r="G23" s="244"/>
      <c r="H23" s="824">
        <v>460</v>
      </c>
      <c r="I23" s="197"/>
      <c r="J23" s="621">
        <v>545</v>
      </c>
      <c r="K23" s="165"/>
      <c r="L23" s="621">
        <v>551</v>
      </c>
      <c r="M23" s="212"/>
    </row>
    <row r="24" spans="1:13" x14ac:dyDescent="0.2">
      <c r="A24" s="165" t="s">
        <v>163</v>
      </c>
      <c r="B24" s="165"/>
      <c r="C24" s="165"/>
      <c r="D24" s="165"/>
      <c r="E24" s="165"/>
      <c r="F24" s="824">
        <v>0</v>
      </c>
      <c r="G24" s="244"/>
      <c r="H24" s="824">
        <v>0</v>
      </c>
      <c r="I24" s="197"/>
      <c r="J24" s="621">
        <v>0</v>
      </c>
      <c r="K24" s="165"/>
      <c r="L24" s="621">
        <v>0</v>
      </c>
      <c r="M24" s="218"/>
    </row>
    <row r="25" spans="1:13" x14ac:dyDescent="0.2">
      <c r="A25" s="165" t="s">
        <v>164</v>
      </c>
      <c r="B25" s="165"/>
      <c r="C25" s="165"/>
      <c r="D25" s="165"/>
      <c r="E25" s="165"/>
      <c r="F25" s="824">
        <v>10381</v>
      </c>
      <c r="G25" s="244"/>
      <c r="H25" s="824">
        <v>10381</v>
      </c>
      <c r="I25" s="197"/>
      <c r="J25" s="621">
        <v>9834</v>
      </c>
      <c r="K25" s="165"/>
      <c r="L25" s="621">
        <v>9834</v>
      </c>
      <c r="M25" s="218"/>
    </row>
    <row r="26" spans="1:13" x14ac:dyDescent="0.2">
      <c r="A26" s="165" t="s">
        <v>165</v>
      </c>
      <c r="B26" s="165"/>
      <c r="C26" s="165"/>
      <c r="D26" s="165"/>
      <c r="E26" s="165"/>
      <c r="F26" s="824">
        <v>142</v>
      </c>
      <c r="G26" s="244"/>
      <c r="H26" s="824">
        <v>142</v>
      </c>
      <c r="I26" s="197"/>
      <c r="J26" s="621">
        <v>284</v>
      </c>
      <c r="K26" s="165"/>
      <c r="L26" s="621">
        <v>284</v>
      </c>
      <c r="M26" s="218"/>
    </row>
    <row r="27" spans="1:13" x14ac:dyDescent="0.2">
      <c r="A27" s="108" t="s">
        <v>3</v>
      </c>
      <c r="B27" s="108"/>
      <c r="C27" s="108"/>
      <c r="D27" s="108"/>
      <c r="E27" s="108"/>
      <c r="F27" s="824">
        <v>3115</v>
      </c>
      <c r="G27" s="244"/>
      <c r="H27" s="824">
        <v>3115</v>
      </c>
      <c r="I27" s="197"/>
      <c r="J27" s="621">
        <v>64</v>
      </c>
      <c r="K27" s="165"/>
      <c r="L27" s="621">
        <v>64</v>
      </c>
      <c r="M27" s="218"/>
    </row>
    <row r="28" spans="1:13" x14ac:dyDescent="0.2">
      <c r="A28" s="108" t="s">
        <v>166</v>
      </c>
      <c r="B28" s="108"/>
      <c r="C28" s="108"/>
      <c r="D28" s="108"/>
      <c r="E28" s="108"/>
      <c r="F28" s="824">
        <v>0</v>
      </c>
      <c r="G28" s="244"/>
      <c r="H28" s="824">
        <v>0</v>
      </c>
      <c r="I28" s="197"/>
      <c r="J28" s="621">
        <v>0</v>
      </c>
      <c r="K28" s="165"/>
      <c r="L28" s="621">
        <v>0</v>
      </c>
      <c r="M28" s="218"/>
    </row>
    <row r="29" spans="1:13" x14ac:dyDescent="0.2">
      <c r="A29" s="618" t="s">
        <v>167</v>
      </c>
      <c r="B29" s="618"/>
      <c r="C29" s="618"/>
      <c r="D29" s="618"/>
      <c r="E29" s="618"/>
      <c r="F29" s="824">
        <v>537</v>
      </c>
      <c r="G29" s="796"/>
      <c r="H29" s="824">
        <v>537</v>
      </c>
      <c r="I29" s="197"/>
      <c r="J29" s="621">
        <v>499</v>
      </c>
      <c r="K29" s="165"/>
      <c r="L29" s="621">
        <v>499</v>
      </c>
      <c r="M29" s="219"/>
    </row>
    <row r="30" spans="1:13" x14ac:dyDescent="0.2">
      <c r="A30" s="165" t="s">
        <v>791</v>
      </c>
      <c r="B30" s="610"/>
      <c r="C30" s="610"/>
      <c r="D30" s="610"/>
      <c r="E30" s="610"/>
      <c r="F30" s="824">
        <v>0</v>
      </c>
      <c r="G30" s="833"/>
      <c r="H30" s="824">
        <v>0</v>
      </c>
      <c r="I30" s="197"/>
      <c r="J30" s="621">
        <v>0</v>
      </c>
      <c r="K30" s="165"/>
      <c r="L30" s="621">
        <v>0</v>
      </c>
      <c r="M30" s="218"/>
    </row>
    <row r="31" spans="1:13" x14ac:dyDescent="0.2">
      <c r="A31" s="165" t="s">
        <v>168</v>
      </c>
      <c r="B31" s="610"/>
      <c r="C31" s="610"/>
      <c r="D31" s="610"/>
      <c r="E31" s="610"/>
      <c r="F31" s="824">
        <v>211</v>
      </c>
      <c r="G31" s="796"/>
      <c r="H31" s="824">
        <v>211</v>
      </c>
      <c r="I31" s="197"/>
      <c r="J31" s="621">
        <v>169</v>
      </c>
      <c r="K31" s="165"/>
      <c r="L31" s="621">
        <v>169</v>
      </c>
      <c r="M31" s="218"/>
    </row>
    <row r="32" spans="1:13" x14ac:dyDescent="0.2">
      <c r="A32" s="165" t="s">
        <v>169</v>
      </c>
      <c r="B32" s="610"/>
      <c r="C32" s="610"/>
      <c r="D32" s="610"/>
      <c r="E32" s="610"/>
      <c r="F32" s="824">
        <v>0</v>
      </c>
      <c r="G32" s="796"/>
      <c r="H32" s="824">
        <v>0</v>
      </c>
      <c r="I32" s="197"/>
      <c r="J32" s="621">
        <v>0</v>
      </c>
      <c r="K32" s="165"/>
      <c r="L32" s="621">
        <v>0</v>
      </c>
      <c r="M32" s="218"/>
    </row>
    <row r="33" spans="1:15" x14ac:dyDescent="0.2">
      <c r="A33" s="165" t="s">
        <v>170</v>
      </c>
      <c r="B33" s="610"/>
      <c r="C33" s="610"/>
      <c r="D33" s="610"/>
      <c r="E33" s="610"/>
      <c r="F33" s="824">
        <v>0</v>
      </c>
      <c r="G33" s="796"/>
      <c r="H33" s="824">
        <v>0</v>
      </c>
      <c r="I33" s="197"/>
      <c r="J33" s="621">
        <v>0</v>
      </c>
      <c r="K33" s="165"/>
      <c r="L33" s="621">
        <v>0</v>
      </c>
      <c r="M33" s="218"/>
    </row>
    <row r="34" spans="1:15" x14ac:dyDescent="0.2">
      <c r="A34" s="165" t="s">
        <v>171</v>
      </c>
      <c r="B34" s="610"/>
      <c r="C34" s="610"/>
      <c r="D34" s="610"/>
      <c r="E34" s="610"/>
      <c r="F34" s="824"/>
      <c r="G34" s="796"/>
      <c r="H34" s="824"/>
      <c r="I34" s="197"/>
      <c r="J34" s="621"/>
      <c r="K34" s="165"/>
      <c r="L34" s="621"/>
      <c r="M34" s="218"/>
    </row>
    <row r="35" spans="1:15" x14ac:dyDescent="0.2">
      <c r="A35" s="610"/>
      <c r="B35" s="610" t="s">
        <v>172</v>
      </c>
      <c r="C35" s="610"/>
      <c r="D35" s="610"/>
      <c r="E35" s="610"/>
      <c r="F35" s="824">
        <v>1303</v>
      </c>
      <c r="G35" s="796"/>
      <c r="H35" s="824">
        <v>1303</v>
      </c>
      <c r="I35" s="197"/>
      <c r="J35" s="621">
        <v>1137</v>
      </c>
      <c r="K35" s="165"/>
      <c r="L35" s="621">
        <v>1137</v>
      </c>
      <c r="M35" s="218"/>
    </row>
    <row r="36" spans="1:15" x14ac:dyDescent="0.2">
      <c r="A36" s="610"/>
      <c r="B36" s="610" t="s">
        <v>173</v>
      </c>
      <c r="C36" s="610"/>
      <c r="D36" s="610"/>
      <c r="E36" s="610"/>
      <c r="F36" s="824">
        <v>2602</v>
      </c>
      <c r="G36" s="796"/>
      <c r="H36" s="824">
        <v>2602</v>
      </c>
      <c r="I36" s="197"/>
      <c r="J36" s="621">
        <v>2764</v>
      </c>
      <c r="K36" s="165"/>
      <c r="L36" s="621">
        <v>2764</v>
      </c>
      <c r="M36" s="218"/>
    </row>
    <row r="37" spans="1:15" x14ac:dyDescent="0.2">
      <c r="A37" s="610"/>
      <c r="B37" s="610" t="s">
        <v>174</v>
      </c>
      <c r="C37" s="610"/>
      <c r="D37" s="610"/>
      <c r="E37" s="610"/>
      <c r="F37" s="824">
        <v>281</v>
      </c>
      <c r="G37" s="796"/>
      <c r="H37" s="824">
        <v>281</v>
      </c>
      <c r="I37" s="197"/>
      <c r="J37" s="621">
        <v>310</v>
      </c>
      <c r="K37" s="165"/>
      <c r="L37" s="621">
        <v>310</v>
      </c>
      <c r="M37" s="218"/>
    </row>
    <row r="38" spans="1:15" x14ac:dyDescent="0.2">
      <c r="A38" s="610"/>
      <c r="B38" s="610" t="s">
        <v>175</v>
      </c>
      <c r="C38" s="610"/>
      <c r="D38" s="610"/>
      <c r="E38" s="610"/>
      <c r="F38" s="824">
        <v>186</v>
      </c>
      <c r="G38" s="796"/>
      <c r="H38" s="824">
        <v>186</v>
      </c>
      <c r="I38" s="197"/>
      <c r="J38" s="621">
        <v>203</v>
      </c>
      <c r="K38" s="165"/>
      <c r="L38" s="621">
        <v>203</v>
      </c>
      <c r="M38" s="218"/>
    </row>
    <row r="39" spans="1:15" x14ac:dyDescent="0.2">
      <c r="A39" s="610"/>
      <c r="B39" s="610" t="s">
        <v>370</v>
      </c>
      <c r="C39" s="610"/>
      <c r="D39" s="610"/>
      <c r="E39" s="610"/>
      <c r="F39" s="824">
        <v>0</v>
      </c>
      <c r="G39" s="796"/>
      <c r="H39" s="824">
        <v>0</v>
      </c>
      <c r="I39" s="197"/>
      <c r="J39" s="621">
        <v>0</v>
      </c>
      <c r="K39" s="165"/>
      <c r="L39" s="621">
        <v>0</v>
      </c>
      <c r="M39" s="218"/>
    </row>
    <row r="40" spans="1:15" x14ac:dyDescent="0.2">
      <c r="A40" s="610"/>
      <c r="B40" s="165" t="s">
        <v>124</v>
      </c>
      <c r="C40" s="610"/>
      <c r="D40" s="610"/>
      <c r="E40" s="610"/>
      <c r="F40" s="824">
        <f>2059-211+26</f>
        <v>1874</v>
      </c>
      <c r="G40" s="796"/>
      <c r="H40" s="824">
        <v>1863</v>
      </c>
      <c r="I40" s="197"/>
      <c r="J40" s="621">
        <v>2198</v>
      </c>
      <c r="K40" s="165"/>
      <c r="L40" s="621">
        <v>2198</v>
      </c>
      <c r="M40" s="218"/>
    </row>
    <row r="41" spans="1:15" ht="15.75" thickBot="1" x14ac:dyDescent="0.25">
      <c r="A41" s="174" t="s">
        <v>115</v>
      </c>
      <c r="B41" s="165"/>
      <c r="C41" s="165"/>
      <c r="D41" s="165"/>
      <c r="E41" s="165"/>
      <c r="F41" s="235">
        <f>SUM(F9:F40)</f>
        <v>91573</v>
      </c>
      <c r="G41" s="165"/>
      <c r="H41" s="235">
        <f>SUM(H9:H40)</f>
        <v>751729</v>
      </c>
      <c r="I41" s="165"/>
      <c r="J41" s="220">
        <f>SUM(J9:J40)</f>
        <v>82852</v>
      </c>
      <c r="K41" s="165"/>
      <c r="L41" s="220">
        <f>SUM(L9:L40)</f>
        <v>715123</v>
      </c>
      <c r="M41" s="22"/>
    </row>
    <row r="42" spans="1:15" x14ac:dyDescent="0.2">
      <c r="A42" s="624"/>
      <c r="B42" s="833"/>
      <c r="C42" s="833"/>
      <c r="D42" s="833"/>
      <c r="E42" s="833"/>
      <c r="F42" s="833"/>
      <c r="G42" s="833"/>
      <c r="H42" s="835"/>
      <c r="I42" s="835"/>
      <c r="J42" s="835"/>
      <c r="K42" s="835"/>
      <c r="L42" s="833"/>
      <c r="M42" s="170"/>
    </row>
    <row r="43" spans="1:15" s="1060" customFormat="1" x14ac:dyDescent="0.2">
      <c r="A43" s="1057" t="s">
        <v>782</v>
      </c>
      <c r="B43" s="1058"/>
      <c r="C43" s="1058"/>
      <c r="D43" s="1058"/>
      <c r="E43" s="1058"/>
      <c r="F43" s="1058"/>
      <c r="G43" s="1058"/>
      <c r="H43" s="1059"/>
      <c r="I43" s="1058"/>
      <c r="J43" s="1058"/>
      <c r="K43" s="1058"/>
      <c r="L43" s="1059"/>
      <c r="M43" s="1057"/>
    </row>
    <row r="44" spans="1:15" x14ac:dyDescent="0.2">
      <c r="A44" s="835"/>
      <c r="B44" s="853"/>
      <c r="C44" s="853"/>
      <c r="D44" s="853"/>
      <c r="E44" s="853"/>
      <c r="F44" s="853"/>
      <c r="G44" s="853"/>
      <c r="H44" s="854"/>
      <c r="I44" s="854"/>
      <c r="J44" s="854"/>
      <c r="K44" s="854"/>
      <c r="L44" s="854"/>
      <c r="M44" s="836"/>
    </row>
    <row r="45" spans="1:15" x14ac:dyDescent="0.2">
      <c r="A45" s="835"/>
      <c r="B45" s="835"/>
      <c r="C45" s="835"/>
      <c r="D45" s="835"/>
      <c r="E45" s="835"/>
      <c r="F45" s="835"/>
      <c r="G45" s="835"/>
      <c r="H45" s="795"/>
      <c r="I45" s="795"/>
      <c r="J45" s="795"/>
      <c r="K45" s="795"/>
      <c r="L45" s="795"/>
      <c r="M45" s="836"/>
    </row>
    <row r="46" spans="1:15" x14ac:dyDescent="0.2">
      <c r="A46" s="835"/>
      <c r="B46" s="835"/>
      <c r="C46" s="835"/>
      <c r="D46" s="835"/>
      <c r="E46" s="835"/>
      <c r="F46" s="835"/>
      <c r="G46" s="835"/>
      <c r="H46" s="795"/>
      <c r="I46" s="795"/>
      <c r="J46" s="795"/>
      <c r="K46" s="795"/>
      <c r="L46" s="795"/>
      <c r="M46" s="836"/>
      <c r="N46" s="316"/>
      <c r="O46" s="316"/>
    </row>
    <row r="47" spans="1:15" x14ac:dyDescent="0.2">
      <c r="A47" s="835"/>
      <c r="B47" s="835"/>
      <c r="C47" s="835"/>
      <c r="D47" s="835"/>
      <c r="E47" s="835"/>
      <c r="F47" s="835"/>
      <c r="G47" s="835"/>
      <c r="H47" s="205"/>
      <c r="I47" s="187"/>
      <c r="J47" s="187"/>
      <c r="K47" s="187"/>
      <c r="L47" s="205"/>
      <c r="M47" s="836"/>
      <c r="N47" s="316"/>
      <c r="O47" s="316"/>
    </row>
    <row r="48" spans="1:15" x14ac:dyDescent="0.2">
      <c r="A48" s="835"/>
      <c r="B48" s="835"/>
      <c r="C48" s="835"/>
      <c r="D48" s="835"/>
      <c r="E48" s="835"/>
      <c r="F48" s="835"/>
      <c r="G48" s="835"/>
      <c r="H48" s="205"/>
      <c r="I48" s="187"/>
      <c r="J48" s="187"/>
      <c r="K48" s="187"/>
      <c r="L48" s="205"/>
      <c r="M48" s="836"/>
      <c r="N48" s="316"/>
      <c r="O48" s="316"/>
    </row>
    <row r="49" spans="1:15" x14ac:dyDescent="0.2">
      <c r="A49" s="835"/>
      <c r="B49" s="835"/>
      <c r="C49" s="835"/>
      <c r="D49" s="835"/>
      <c r="E49" s="835"/>
      <c r="F49" s="835"/>
      <c r="G49" s="835"/>
      <c r="H49" s="205"/>
      <c r="I49" s="187"/>
      <c r="J49" s="187"/>
      <c r="K49" s="187"/>
      <c r="L49" s="205"/>
      <c r="M49" s="836"/>
      <c r="N49" s="316"/>
      <c r="O49" s="316"/>
    </row>
    <row r="50" spans="1:15" x14ac:dyDescent="0.2">
      <c r="A50" s="835"/>
      <c r="B50" s="835"/>
      <c r="C50" s="835"/>
      <c r="D50" s="835"/>
      <c r="E50" s="835"/>
      <c r="F50" s="835"/>
      <c r="G50" s="835"/>
      <c r="H50" s="205"/>
      <c r="I50" s="187"/>
      <c r="J50" s="187"/>
      <c r="K50" s="187"/>
      <c r="L50" s="205"/>
      <c r="M50" s="836"/>
      <c r="N50" s="316"/>
      <c r="O50" s="316"/>
    </row>
    <row r="51" spans="1:15" x14ac:dyDescent="0.2">
      <c r="A51" s="848"/>
      <c r="B51" s="835"/>
      <c r="C51" s="835"/>
      <c r="D51" s="835"/>
      <c r="E51" s="835"/>
      <c r="F51" s="835"/>
      <c r="G51" s="835"/>
      <c r="H51" s="205"/>
      <c r="I51" s="187"/>
      <c r="J51" s="187"/>
      <c r="K51" s="187"/>
      <c r="L51" s="205"/>
      <c r="M51" s="835"/>
      <c r="N51" s="316"/>
      <c r="O51" s="316"/>
    </row>
    <row r="52" spans="1:15" x14ac:dyDescent="0.2">
      <c r="A52" s="848"/>
      <c r="B52" s="835"/>
      <c r="C52" s="835"/>
      <c r="D52" s="835"/>
      <c r="E52" s="835"/>
      <c r="F52" s="835"/>
      <c r="G52" s="835"/>
      <c r="H52" s="205"/>
      <c r="I52" s="187"/>
      <c r="J52" s="187"/>
      <c r="K52" s="187"/>
      <c r="L52" s="205"/>
      <c r="M52" s="835"/>
      <c r="N52" s="316"/>
      <c r="O52" s="316"/>
    </row>
    <row r="53" spans="1:15" x14ac:dyDescent="0.2">
      <c r="A53" s="848"/>
      <c r="B53" s="188"/>
      <c r="C53" s="835"/>
      <c r="D53" s="835"/>
      <c r="E53" s="835"/>
      <c r="F53" s="835"/>
      <c r="G53" s="835"/>
      <c r="H53" s="188"/>
      <c r="I53" s="167"/>
      <c r="J53" s="167"/>
      <c r="K53" s="167"/>
      <c r="L53" s="167"/>
      <c r="M53" s="835"/>
      <c r="N53" s="316"/>
      <c r="O53" s="316"/>
    </row>
    <row r="54" spans="1:15" x14ac:dyDescent="0.2">
      <c r="A54" s="848"/>
      <c r="B54" s="835"/>
      <c r="C54" s="835"/>
      <c r="D54" s="835"/>
      <c r="E54" s="835"/>
      <c r="F54" s="835"/>
      <c r="G54" s="835"/>
      <c r="H54" s="794"/>
      <c r="I54" s="794"/>
      <c r="J54" s="794"/>
      <c r="K54" s="794"/>
      <c r="L54" s="794"/>
      <c r="M54" s="835"/>
      <c r="N54" s="316"/>
      <c r="O54" s="316"/>
    </row>
    <row r="55" spans="1:15" x14ac:dyDescent="0.2">
      <c r="A55" s="848"/>
      <c r="B55" s="835"/>
      <c r="C55" s="835"/>
      <c r="D55" s="835"/>
      <c r="E55" s="835"/>
      <c r="F55" s="835"/>
      <c r="G55" s="835"/>
      <c r="H55" s="794"/>
      <c r="I55" s="794"/>
      <c r="J55" s="794"/>
      <c r="K55" s="794"/>
      <c r="L55" s="794"/>
      <c r="M55" s="835"/>
      <c r="N55" s="316"/>
      <c r="O55" s="316"/>
    </row>
    <row r="56" spans="1:15" x14ac:dyDescent="0.2">
      <c r="A56" s="848"/>
      <c r="B56" s="835"/>
      <c r="C56" s="835"/>
      <c r="D56" s="835"/>
      <c r="E56" s="835"/>
      <c r="F56" s="835"/>
      <c r="G56" s="835"/>
      <c r="H56" s="794"/>
      <c r="I56" s="794"/>
      <c r="J56" s="794"/>
      <c r="K56" s="794"/>
      <c r="L56" s="794"/>
      <c r="M56" s="835"/>
    </row>
    <row r="57" spans="1:15" x14ac:dyDescent="0.2">
      <c r="A57" s="624"/>
      <c r="B57" s="833"/>
      <c r="C57" s="833"/>
      <c r="D57" s="833"/>
      <c r="E57" s="833"/>
      <c r="F57" s="833"/>
      <c r="G57" s="833"/>
      <c r="H57" s="224"/>
      <c r="I57" s="794"/>
      <c r="J57" s="794"/>
      <c r="K57" s="794"/>
      <c r="L57" s="224"/>
      <c r="M57" s="835"/>
    </row>
    <row r="58" spans="1:15" x14ac:dyDescent="0.2">
      <c r="A58" s="624"/>
      <c r="B58" s="833"/>
      <c r="C58" s="833"/>
      <c r="D58" s="833"/>
      <c r="E58" s="833"/>
      <c r="F58" s="833"/>
      <c r="G58" s="833"/>
      <c r="H58" s="224"/>
      <c r="I58" s="794"/>
      <c r="J58" s="794"/>
      <c r="K58" s="794"/>
      <c r="L58" s="224"/>
      <c r="M58" s="835"/>
    </row>
    <row r="59" spans="1:15" x14ac:dyDescent="0.2">
      <c r="A59" s="624"/>
      <c r="B59" s="833"/>
      <c r="C59" s="833"/>
      <c r="D59" s="833"/>
      <c r="E59" s="833"/>
      <c r="F59" s="833"/>
      <c r="G59" s="833"/>
      <c r="H59" s="224"/>
      <c r="I59" s="794"/>
      <c r="J59" s="794"/>
      <c r="K59" s="794"/>
      <c r="L59" s="224"/>
      <c r="M59" s="617"/>
    </row>
    <row r="60" spans="1:15" x14ac:dyDescent="0.2">
      <c r="A60" s="624"/>
      <c r="B60" s="833"/>
      <c r="C60" s="833"/>
      <c r="D60" s="833"/>
      <c r="E60" s="833"/>
      <c r="F60" s="833"/>
      <c r="G60" s="833"/>
      <c r="H60" s="224"/>
      <c r="I60" s="794"/>
      <c r="J60" s="794"/>
      <c r="K60" s="794"/>
      <c r="L60" s="224"/>
      <c r="M60" s="617"/>
    </row>
    <row r="61" spans="1:15" x14ac:dyDescent="0.2">
      <c r="A61" s="225"/>
      <c r="B61" s="71"/>
      <c r="C61" s="71"/>
      <c r="D61" s="71"/>
      <c r="E61" s="71"/>
      <c r="F61" s="71"/>
      <c r="G61" s="71"/>
      <c r="H61" s="226"/>
      <c r="I61" s="227"/>
      <c r="J61" s="227"/>
      <c r="K61" s="227"/>
      <c r="L61" s="226"/>
      <c r="M61" s="617"/>
    </row>
    <row r="62" spans="1:15" x14ac:dyDescent="0.2">
      <c r="A62" s="225"/>
      <c r="B62" s="71"/>
      <c r="C62" s="71"/>
      <c r="D62" s="71"/>
      <c r="E62" s="71"/>
      <c r="F62" s="71"/>
      <c r="G62" s="71"/>
      <c r="H62" s="226"/>
      <c r="I62" s="227"/>
      <c r="J62" s="227"/>
      <c r="K62" s="227"/>
      <c r="L62" s="226"/>
      <c r="M62" s="170"/>
    </row>
    <row r="63" spans="1:15" x14ac:dyDescent="0.2">
      <c r="A63" s="225"/>
      <c r="B63" s="71"/>
      <c r="C63" s="71"/>
      <c r="D63" s="71"/>
      <c r="E63" s="71"/>
      <c r="F63" s="71"/>
      <c r="G63" s="71"/>
      <c r="H63" s="226"/>
      <c r="I63" s="227"/>
      <c r="J63" s="227"/>
      <c r="K63" s="227"/>
      <c r="L63" s="226"/>
      <c r="M63" s="170"/>
    </row>
    <row r="64" spans="1:15" x14ac:dyDescent="0.2">
      <c r="A64" s="225"/>
      <c r="B64" s="71"/>
      <c r="C64" s="71"/>
      <c r="D64" s="71"/>
      <c r="E64" s="71"/>
      <c r="F64" s="71"/>
      <c r="G64" s="71"/>
      <c r="H64" s="226"/>
      <c r="I64" s="227"/>
      <c r="J64" s="227"/>
      <c r="K64" s="227"/>
      <c r="L64" s="226"/>
      <c r="M64" s="170"/>
    </row>
    <row r="65" spans="1:13" x14ac:dyDescent="0.2">
      <c r="A65" s="71"/>
      <c r="B65" s="71"/>
      <c r="C65" s="71"/>
      <c r="D65" s="71"/>
      <c r="E65" s="71"/>
      <c r="F65" s="71"/>
      <c r="G65" s="71"/>
      <c r="H65" s="226"/>
      <c r="I65" s="227"/>
      <c r="J65" s="227"/>
      <c r="K65" s="227"/>
      <c r="L65" s="226"/>
      <c r="M65" s="170"/>
    </row>
    <row r="66" spans="1:13" ht="15.75" x14ac:dyDescent="0.25">
      <c r="A66" s="65"/>
      <c r="B66" s="135"/>
      <c r="C66" s="135"/>
      <c r="D66" s="135"/>
      <c r="E66" s="135"/>
      <c r="F66" s="135"/>
      <c r="G66" s="135"/>
      <c r="H66" s="227"/>
      <c r="I66" s="227"/>
      <c r="J66" s="227"/>
      <c r="K66" s="227"/>
      <c r="L66" s="227"/>
      <c r="M66" s="170"/>
    </row>
    <row r="67" spans="1:13" x14ac:dyDescent="0.2">
      <c r="A67" s="135"/>
      <c r="B67" s="135"/>
      <c r="C67" s="135"/>
      <c r="D67" s="135"/>
      <c r="E67" s="135"/>
      <c r="F67" s="135"/>
      <c r="G67" s="135"/>
      <c r="H67" s="227"/>
      <c r="I67" s="227"/>
      <c r="J67" s="227"/>
      <c r="K67" s="227"/>
      <c r="L67" s="227"/>
      <c r="M67" s="170"/>
    </row>
    <row r="68" spans="1:13" x14ac:dyDescent="0.2">
      <c r="A68" s="135"/>
      <c r="B68" s="135"/>
      <c r="C68" s="135"/>
      <c r="D68" s="135"/>
      <c r="E68" s="135"/>
      <c r="F68" s="135"/>
      <c r="G68" s="135"/>
      <c r="H68" s="227"/>
      <c r="I68" s="227"/>
      <c r="J68" s="227"/>
      <c r="K68" s="227"/>
      <c r="L68" s="227"/>
      <c r="M68" s="170"/>
    </row>
    <row r="69" spans="1:13" x14ac:dyDescent="0.2">
      <c r="A69" s="135"/>
      <c r="B69" s="135"/>
      <c r="C69" s="135"/>
      <c r="D69" s="135"/>
      <c r="E69" s="135"/>
      <c r="F69" s="135"/>
      <c r="G69" s="135"/>
      <c r="H69" s="227"/>
      <c r="I69" s="227"/>
      <c r="J69" s="227"/>
      <c r="K69" s="227"/>
      <c r="L69" s="227"/>
      <c r="M69" s="170"/>
    </row>
    <row r="70" spans="1:13" ht="15.75" x14ac:dyDescent="0.25">
      <c r="A70" s="65"/>
      <c r="B70" s="135"/>
      <c r="C70" s="135"/>
      <c r="D70" s="135"/>
      <c r="E70" s="135"/>
      <c r="F70" s="135"/>
      <c r="G70" s="135"/>
      <c r="H70" s="228"/>
      <c r="I70" s="228"/>
      <c r="J70" s="228"/>
      <c r="K70" s="228"/>
      <c r="L70" s="228"/>
      <c r="M70" s="170"/>
    </row>
    <row r="71" spans="1:13" x14ac:dyDescent="0.2">
      <c r="A71" s="135"/>
      <c r="B71" s="135"/>
      <c r="C71" s="135"/>
      <c r="D71" s="135"/>
      <c r="E71" s="135"/>
      <c r="F71" s="135"/>
      <c r="G71" s="135"/>
      <c r="H71" s="227"/>
      <c r="I71" s="227"/>
      <c r="J71" s="227"/>
      <c r="K71" s="227"/>
      <c r="L71" s="227"/>
      <c r="M71" s="170"/>
    </row>
    <row r="72" spans="1:13" ht="15.75" x14ac:dyDescent="0.25">
      <c r="A72" s="69"/>
      <c r="B72" s="94"/>
      <c r="C72" s="94"/>
      <c r="D72" s="94"/>
      <c r="E72" s="94"/>
      <c r="F72" s="94"/>
      <c r="G72" s="94"/>
      <c r="H72" s="229"/>
      <c r="I72" s="229"/>
      <c r="J72" s="229"/>
      <c r="K72" s="229"/>
      <c r="L72" s="229"/>
      <c r="M72" s="170"/>
    </row>
    <row r="73" spans="1:13" x14ac:dyDescent="0.2">
      <c r="A73" s="94"/>
      <c r="B73" s="94"/>
      <c r="C73" s="94"/>
      <c r="D73" s="94"/>
      <c r="E73" s="94"/>
      <c r="F73" s="94"/>
      <c r="G73" s="94"/>
      <c r="H73" s="229"/>
      <c r="I73" s="229"/>
      <c r="J73" s="229"/>
      <c r="K73" s="229"/>
      <c r="L73" s="229"/>
      <c r="M73" s="170"/>
    </row>
    <row r="74" spans="1:13" x14ac:dyDescent="0.2">
      <c r="A74" s="94"/>
      <c r="B74" s="94"/>
      <c r="C74" s="94"/>
      <c r="D74" s="94"/>
      <c r="E74" s="94"/>
      <c r="F74" s="94"/>
      <c r="G74" s="94"/>
      <c r="H74" s="229"/>
      <c r="I74" s="229"/>
      <c r="J74" s="229"/>
      <c r="K74" s="229"/>
      <c r="L74" s="229"/>
      <c r="M74" s="170"/>
    </row>
    <row r="75" spans="1:13" ht="15.75" x14ac:dyDescent="0.25">
      <c r="A75" s="69"/>
      <c r="B75" s="94"/>
      <c r="C75" s="94"/>
      <c r="D75" s="94"/>
      <c r="E75" s="94"/>
      <c r="F75" s="94"/>
      <c r="G75" s="94"/>
      <c r="H75" s="229"/>
      <c r="I75" s="229"/>
      <c r="J75" s="229"/>
      <c r="K75" s="229"/>
      <c r="L75" s="229"/>
      <c r="M75" s="170"/>
    </row>
    <row r="76" spans="1:13" x14ac:dyDescent="0.2">
      <c r="A76" s="94"/>
      <c r="B76" s="94"/>
      <c r="C76" s="94"/>
      <c r="D76" s="94"/>
      <c r="E76" s="94"/>
      <c r="F76" s="94"/>
      <c r="G76" s="94"/>
      <c r="H76" s="229"/>
      <c r="I76" s="229"/>
      <c r="J76" s="229"/>
      <c r="K76" s="229"/>
      <c r="L76" s="229"/>
      <c r="M76" s="170"/>
    </row>
    <row r="77" spans="1:13" x14ac:dyDescent="0.2">
      <c r="A77" s="94"/>
      <c r="B77" s="94"/>
      <c r="C77" s="94"/>
      <c r="D77" s="94"/>
      <c r="E77" s="94"/>
      <c r="F77" s="94"/>
      <c r="G77" s="94"/>
      <c r="H77" s="229"/>
      <c r="I77" s="229"/>
      <c r="J77" s="229"/>
      <c r="K77" s="229"/>
      <c r="L77" s="229"/>
      <c r="M77" s="170"/>
    </row>
    <row r="78" spans="1:13" x14ac:dyDescent="0.2">
      <c r="A78" s="94"/>
      <c r="B78" s="94"/>
      <c r="C78" s="94"/>
      <c r="D78" s="94"/>
      <c r="E78" s="94"/>
      <c r="F78" s="94"/>
      <c r="G78" s="94"/>
      <c r="H78" s="229"/>
      <c r="I78" s="229"/>
      <c r="J78" s="229"/>
      <c r="K78" s="229"/>
      <c r="L78" s="229"/>
      <c r="M78" s="170"/>
    </row>
    <row r="79" spans="1:13" ht="15.75" x14ac:dyDescent="0.25">
      <c r="A79" s="94"/>
      <c r="B79" s="94"/>
      <c r="C79" s="94"/>
      <c r="D79" s="94"/>
      <c r="E79" s="94"/>
      <c r="F79" s="94"/>
      <c r="G79" s="94"/>
      <c r="H79" s="230"/>
      <c r="I79" s="230"/>
      <c r="J79" s="822"/>
      <c r="K79" s="822"/>
      <c r="L79" s="230"/>
      <c r="M79" s="170"/>
    </row>
    <row r="80" spans="1:13" x14ac:dyDescent="0.2">
      <c r="A80" s="94"/>
      <c r="B80" s="94"/>
      <c r="C80" s="94"/>
      <c r="D80" s="94"/>
      <c r="E80" s="94"/>
      <c r="F80" s="94"/>
      <c r="G80" s="94"/>
      <c r="H80" s="229"/>
      <c r="I80" s="229"/>
      <c r="J80" s="229"/>
      <c r="K80" s="229"/>
      <c r="L80" s="229"/>
      <c r="M80" s="170"/>
    </row>
    <row r="81" spans="1:13" ht="15.75" x14ac:dyDescent="0.25">
      <c r="A81" s="69"/>
      <c r="B81" s="94"/>
      <c r="C81" s="94"/>
      <c r="D81" s="94"/>
      <c r="E81" s="94"/>
      <c r="F81" s="94"/>
      <c r="G81" s="94"/>
      <c r="H81" s="230"/>
      <c r="I81" s="230"/>
      <c r="J81" s="822"/>
      <c r="K81" s="822"/>
      <c r="L81" s="230"/>
      <c r="M81" s="170"/>
    </row>
    <row r="82" spans="1:13" x14ac:dyDescent="0.2">
      <c r="A82" s="94"/>
      <c r="B82" s="94"/>
      <c r="C82" s="94"/>
      <c r="D82" s="94"/>
      <c r="E82" s="94"/>
      <c r="F82" s="94"/>
      <c r="G82" s="94"/>
      <c r="H82" s="229"/>
      <c r="I82" s="229"/>
      <c r="J82" s="229"/>
      <c r="K82" s="229"/>
      <c r="L82" s="229"/>
      <c r="M82" s="170"/>
    </row>
    <row r="83" spans="1:13" x14ac:dyDescent="0.2">
      <c r="A83" s="94"/>
      <c r="B83" s="94"/>
      <c r="C83" s="94"/>
      <c r="D83" s="94"/>
      <c r="E83" s="94"/>
      <c r="F83" s="94"/>
      <c r="G83" s="94"/>
      <c r="H83" s="229"/>
      <c r="I83" s="229"/>
      <c r="J83" s="229"/>
      <c r="K83" s="229"/>
      <c r="L83" s="229"/>
      <c r="M83" s="170"/>
    </row>
    <row r="84" spans="1:13" ht="15.75" x14ac:dyDescent="0.25">
      <c r="A84" s="69"/>
      <c r="B84" s="94"/>
      <c r="C84" s="94"/>
      <c r="D84" s="94"/>
      <c r="E84" s="94"/>
      <c r="F84" s="94"/>
      <c r="G84" s="94"/>
      <c r="H84" s="229"/>
      <c r="I84" s="229"/>
      <c r="J84" s="229"/>
      <c r="K84" s="229"/>
      <c r="L84" s="229"/>
      <c r="M84" s="170"/>
    </row>
    <row r="85" spans="1:13" x14ac:dyDescent="0.2">
      <c r="A85" s="94"/>
      <c r="B85" s="94"/>
      <c r="C85" s="94"/>
      <c r="D85" s="94"/>
      <c r="E85" s="94"/>
      <c r="F85" s="94"/>
      <c r="G85" s="94"/>
      <c r="H85" s="229"/>
      <c r="I85" s="229"/>
      <c r="J85" s="229"/>
      <c r="K85" s="229"/>
      <c r="L85" s="229"/>
      <c r="M85" s="170"/>
    </row>
    <row r="86" spans="1:13" x14ac:dyDescent="0.2">
      <c r="A86" s="94"/>
      <c r="B86" s="94"/>
      <c r="C86" s="94"/>
      <c r="D86" s="94"/>
      <c r="E86" s="94"/>
      <c r="F86" s="94"/>
      <c r="G86" s="94"/>
      <c r="H86" s="229"/>
      <c r="I86" s="229"/>
      <c r="J86" s="229"/>
      <c r="K86" s="229"/>
      <c r="L86" s="229"/>
      <c r="M86" s="170"/>
    </row>
    <row r="87" spans="1:13" x14ac:dyDescent="0.2">
      <c r="A87" s="94"/>
      <c r="B87" s="94"/>
      <c r="C87" s="94"/>
      <c r="D87" s="94"/>
      <c r="E87" s="94"/>
      <c r="F87" s="94"/>
      <c r="G87" s="94"/>
      <c r="H87" s="229"/>
      <c r="I87" s="229"/>
      <c r="J87" s="229"/>
      <c r="K87" s="229"/>
      <c r="L87" s="229"/>
      <c r="M87" s="170"/>
    </row>
    <row r="88" spans="1:13" x14ac:dyDescent="0.2">
      <c r="A88" s="94"/>
      <c r="B88" s="94"/>
      <c r="C88" s="94"/>
      <c r="D88" s="94"/>
      <c r="E88" s="94"/>
      <c r="F88" s="94"/>
      <c r="G88" s="94"/>
      <c r="H88" s="229"/>
      <c r="I88" s="229"/>
      <c r="J88" s="229"/>
      <c r="K88" s="229"/>
      <c r="L88" s="229"/>
      <c r="M88" s="170"/>
    </row>
    <row r="89" spans="1:13" x14ac:dyDescent="0.2">
      <c r="A89" s="94"/>
      <c r="B89" s="94"/>
      <c r="C89" s="94"/>
      <c r="D89" s="94"/>
      <c r="E89" s="94"/>
      <c r="F89" s="94"/>
      <c r="G89" s="94"/>
      <c r="H89" s="229"/>
      <c r="I89" s="229"/>
      <c r="J89" s="229"/>
      <c r="K89" s="229"/>
      <c r="L89" s="229"/>
      <c r="M89" s="170"/>
    </row>
    <row r="90" spans="1:13" x14ac:dyDescent="0.2">
      <c r="A90" s="94"/>
      <c r="B90" s="94"/>
      <c r="C90" s="94"/>
      <c r="D90" s="94"/>
      <c r="E90" s="94"/>
      <c r="F90" s="94"/>
      <c r="G90" s="94"/>
      <c r="H90" s="229"/>
      <c r="I90" s="229"/>
      <c r="J90" s="229"/>
      <c r="K90" s="229"/>
      <c r="L90" s="229"/>
      <c r="M90" s="170"/>
    </row>
    <row r="91" spans="1:13" x14ac:dyDescent="0.2">
      <c r="A91" s="94"/>
      <c r="B91" s="94"/>
      <c r="C91" s="94"/>
      <c r="D91" s="94"/>
      <c r="E91" s="94"/>
      <c r="F91" s="94"/>
      <c r="G91" s="94"/>
      <c r="H91" s="229"/>
      <c r="I91" s="229"/>
      <c r="J91" s="229"/>
      <c r="K91" s="229"/>
      <c r="L91" s="229"/>
      <c r="M91" s="170"/>
    </row>
    <row r="92" spans="1:13" ht="15.75" x14ac:dyDescent="0.25">
      <c r="A92" s="69"/>
      <c r="B92" s="94"/>
      <c r="C92" s="94"/>
      <c r="D92" s="94"/>
      <c r="E92" s="94"/>
      <c r="F92" s="94"/>
      <c r="G92" s="94"/>
      <c r="H92" s="230"/>
      <c r="I92" s="230"/>
      <c r="J92" s="822"/>
      <c r="K92" s="822"/>
      <c r="L92" s="230"/>
      <c r="M92" s="170"/>
    </row>
    <row r="93" spans="1:13" x14ac:dyDescent="0.2">
      <c r="A93" s="94"/>
      <c r="B93" s="94"/>
      <c r="C93" s="94"/>
      <c r="D93" s="94"/>
      <c r="E93" s="94"/>
      <c r="F93" s="94"/>
      <c r="G93" s="94"/>
      <c r="H93" s="229"/>
      <c r="I93" s="229"/>
      <c r="J93" s="229"/>
      <c r="K93" s="229"/>
      <c r="L93" s="229"/>
      <c r="M93" s="170"/>
    </row>
    <row r="94" spans="1:13" x14ac:dyDescent="0.2">
      <c r="A94" s="94"/>
      <c r="B94" s="94"/>
      <c r="C94" s="94"/>
      <c r="D94" s="94"/>
      <c r="E94" s="94"/>
      <c r="F94" s="94"/>
      <c r="G94" s="94"/>
      <c r="H94" s="229"/>
      <c r="I94" s="229"/>
      <c r="J94" s="229"/>
      <c r="K94" s="229"/>
      <c r="L94" s="229"/>
      <c r="M94" s="170"/>
    </row>
    <row r="95" spans="1:13" ht="15.75" x14ac:dyDescent="0.25">
      <c r="A95" s="69"/>
      <c r="B95" s="94"/>
      <c r="C95" s="94"/>
      <c r="D95" s="94"/>
      <c r="E95" s="94"/>
      <c r="F95" s="94"/>
      <c r="G95" s="94"/>
      <c r="H95" s="230"/>
      <c r="I95" s="230"/>
      <c r="J95" s="822"/>
      <c r="K95" s="822"/>
      <c r="L95" s="230"/>
      <c r="M95" s="170"/>
    </row>
    <row r="96" spans="1:13" x14ac:dyDescent="0.2">
      <c r="A96" s="94"/>
      <c r="B96" s="94"/>
      <c r="C96" s="94"/>
      <c r="D96" s="94"/>
      <c r="E96" s="94"/>
      <c r="F96" s="94"/>
      <c r="G96" s="94"/>
      <c r="H96" s="229"/>
      <c r="I96" s="229"/>
      <c r="J96" s="229"/>
      <c r="K96" s="229"/>
      <c r="L96" s="229"/>
      <c r="M96" s="170"/>
    </row>
    <row r="97" spans="1:13" x14ac:dyDescent="0.2">
      <c r="A97" s="94"/>
      <c r="B97" s="94"/>
      <c r="C97" s="94"/>
      <c r="D97" s="94"/>
      <c r="E97" s="94"/>
      <c r="F97" s="94"/>
      <c r="G97" s="94"/>
      <c r="H97" s="229"/>
      <c r="I97" s="229"/>
      <c r="J97" s="229"/>
      <c r="K97" s="229"/>
      <c r="L97" s="229"/>
      <c r="M97" s="170"/>
    </row>
    <row r="98" spans="1:13" x14ac:dyDescent="0.2">
      <c r="A98" s="94"/>
      <c r="B98" s="94"/>
      <c r="C98" s="94"/>
      <c r="D98" s="94"/>
      <c r="E98" s="94"/>
      <c r="F98" s="94"/>
      <c r="G98" s="94"/>
      <c r="H98" s="229"/>
      <c r="I98" s="229"/>
      <c r="J98" s="229"/>
      <c r="K98" s="229"/>
      <c r="L98" s="229"/>
      <c r="M98" s="170"/>
    </row>
    <row r="99" spans="1:13" x14ac:dyDescent="0.2">
      <c r="H99" s="52"/>
      <c r="I99" s="231"/>
      <c r="J99" s="231"/>
      <c r="K99" s="231"/>
      <c r="L99" s="52"/>
      <c r="M99" s="170"/>
    </row>
    <row r="100" spans="1:13" x14ac:dyDescent="0.2">
      <c r="H100" s="52"/>
      <c r="I100" s="231"/>
      <c r="J100" s="231"/>
      <c r="K100" s="231"/>
      <c r="L100" s="52"/>
      <c r="M100" s="170"/>
    </row>
    <row r="101" spans="1:13" x14ac:dyDescent="0.2">
      <c r="H101" s="52"/>
      <c r="I101" s="231"/>
      <c r="J101" s="231"/>
      <c r="K101" s="231"/>
      <c r="L101" s="52"/>
      <c r="M101" s="170"/>
    </row>
    <row r="102" spans="1:13" x14ac:dyDescent="0.2">
      <c r="H102" s="52"/>
      <c r="I102" s="231"/>
      <c r="J102" s="231"/>
      <c r="K102" s="231"/>
      <c r="L102" s="52"/>
      <c r="M102" s="170"/>
    </row>
    <row r="103" spans="1:13" x14ac:dyDescent="0.2">
      <c r="H103" s="52"/>
      <c r="I103" s="231"/>
      <c r="J103" s="231"/>
      <c r="K103" s="231"/>
      <c r="L103" s="52"/>
      <c r="M103" s="170"/>
    </row>
    <row r="104" spans="1:13" x14ac:dyDescent="0.2">
      <c r="H104" s="52"/>
      <c r="I104" s="231"/>
      <c r="J104" s="231"/>
      <c r="K104" s="231"/>
      <c r="L104" s="52"/>
      <c r="M104" s="170"/>
    </row>
    <row r="105" spans="1:13" x14ac:dyDescent="0.2">
      <c r="H105" s="52"/>
      <c r="I105" s="231"/>
      <c r="J105" s="231"/>
      <c r="K105" s="231"/>
      <c r="L105" s="52"/>
      <c r="M105" s="170"/>
    </row>
    <row r="106" spans="1:13" x14ac:dyDescent="0.2">
      <c r="H106" s="52"/>
      <c r="I106" s="231"/>
      <c r="J106" s="231"/>
      <c r="K106" s="231"/>
      <c r="L106" s="52"/>
      <c r="M106" s="170"/>
    </row>
    <row r="107" spans="1:13" x14ac:dyDescent="0.2">
      <c r="H107" s="52"/>
      <c r="I107" s="231"/>
      <c r="J107" s="231"/>
      <c r="K107" s="231"/>
      <c r="L107" s="52"/>
      <c r="M107" s="170"/>
    </row>
    <row r="108" spans="1:13" x14ac:dyDescent="0.2">
      <c r="H108" s="52"/>
      <c r="I108" s="231"/>
      <c r="J108" s="231"/>
      <c r="K108" s="231"/>
      <c r="L108" s="52"/>
      <c r="M108" s="170"/>
    </row>
    <row r="109" spans="1:13" x14ac:dyDescent="0.2">
      <c r="H109" s="52"/>
      <c r="I109" s="231"/>
      <c r="J109" s="231"/>
      <c r="K109" s="231"/>
      <c r="L109" s="52"/>
      <c r="M109" s="170"/>
    </row>
    <row r="110" spans="1:13" x14ac:dyDescent="0.2">
      <c r="H110" s="52"/>
      <c r="I110" s="231"/>
      <c r="J110" s="231"/>
      <c r="K110" s="231"/>
      <c r="L110" s="52"/>
      <c r="M110" s="170"/>
    </row>
    <row r="111" spans="1:13" x14ac:dyDescent="0.2">
      <c r="H111" s="52"/>
      <c r="I111" s="231"/>
      <c r="J111" s="231"/>
      <c r="K111" s="231"/>
      <c r="L111" s="52"/>
      <c r="M111" s="170"/>
    </row>
    <row r="112" spans="1:13" x14ac:dyDescent="0.2">
      <c r="H112" s="52"/>
      <c r="I112" s="231"/>
      <c r="J112" s="231"/>
      <c r="K112" s="231"/>
      <c r="L112" s="52"/>
      <c r="M112" s="170"/>
    </row>
    <row r="113" spans="8:13" x14ac:dyDescent="0.2">
      <c r="H113" s="52"/>
      <c r="I113" s="231"/>
      <c r="J113" s="231"/>
      <c r="K113" s="231"/>
      <c r="L113" s="52"/>
      <c r="M113" s="170"/>
    </row>
    <row r="114" spans="8:13" x14ac:dyDescent="0.2">
      <c r="H114" s="52"/>
      <c r="I114" s="231"/>
      <c r="J114" s="231"/>
      <c r="K114" s="231"/>
      <c r="L114" s="52"/>
      <c r="M114" s="170"/>
    </row>
    <row r="115" spans="8:13" x14ac:dyDescent="0.2">
      <c r="H115" s="52"/>
      <c r="I115" s="231"/>
      <c r="J115" s="231"/>
      <c r="K115" s="231"/>
      <c r="L115" s="52"/>
      <c r="M115" s="170"/>
    </row>
    <row r="116" spans="8:13" x14ac:dyDescent="0.2">
      <c r="H116" s="52"/>
      <c r="I116" s="231"/>
      <c r="J116" s="231"/>
      <c r="K116" s="231"/>
      <c r="L116" s="52"/>
      <c r="M116" s="170"/>
    </row>
    <row r="117" spans="8:13" x14ac:dyDescent="0.2">
      <c r="H117" s="52"/>
      <c r="I117" s="231"/>
      <c r="J117" s="231"/>
      <c r="K117" s="231"/>
      <c r="L117" s="52"/>
      <c r="M117" s="170"/>
    </row>
    <row r="118" spans="8:13" x14ac:dyDescent="0.2">
      <c r="H118" s="52"/>
      <c r="I118" s="231"/>
      <c r="J118" s="231"/>
      <c r="K118" s="231"/>
      <c r="L118" s="52"/>
      <c r="M118" s="170"/>
    </row>
    <row r="119" spans="8:13" x14ac:dyDescent="0.2">
      <c r="H119" s="52"/>
      <c r="I119" s="231"/>
      <c r="J119" s="231"/>
      <c r="K119" s="231"/>
      <c r="L119" s="52"/>
      <c r="M119" s="170"/>
    </row>
    <row r="120" spans="8:13" x14ac:dyDescent="0.2">
      <c r="H120" s="52"/>
      <c r="I120" s="231"/>
      <c r="J120" s="231"/>
      <c r="K120" s="231"/>
      <c r="L120" s="52"/>
      <c r="M120" s="170"/>
    </row>
    <row r="121" spans="8:13" x14ac:dyDescent="0.2">
      <c r="H121" s="52"/>
      <c r="I121" s="231"/>
      <c r="J121" s="231"/>
      <c r="K121" s="231"/>
      <c r="L121" s="52"/>
      <c r="M121" s="170"/>
    </row>
    <row r="122" spans="8:13" x14ac:dyDescent="0.2">
      <c r="H122" s="52"/>
      <c r="I122" s="231"/>
      <c r="J122" s="231"/>
      <c r="K122" s="231"/>
      <c r="L122" s="52"/>
      <c r="M122" s="170"/>
    </row>
    <row r="123" spans="8:13" x14ac:dyDescent="0.2">
      <c r="H123" s="52"/>
      <c r="I123" s="231"/>
      <c r="J123" s="231"/>
      <c r="K123" s="231"/>
      <c r="L123" s="52"/>
      <c r="M123" s="170"/>
    </row>
    <row r="124" spans="8:13" x14ac:dyDescent="0.2">
      <c r="H124" s="52"/>
      <c r="I124" s="231"/>
      <c r="J124" s="231"/>
      <c r="K124" s="231"/>
      <c r="L124" s="52"/>
      <c r="M124" s="170"/>
    </row>
    <row r="125" spans="8:13" x14ac:dyDescent="0.2">
      <c r="H125" s="52"/>
      <c r="I125" s="231"/>
      <c r="J125" s="231"/>
      <c r="K125" s="231"/>
      <c r="L125" s="52"/>
      <c r="M125" s="170"/>
    </row>
    <row r="126" spans="8:13" x14ac:dyDescent="0.2">
      <c r="H126" s="52"/>
      <c r="I126" s="231"/>
      <c r="J126" s="231"/>
      <c r="K126" s="231"/>
      <c r="L126" s="52"/>
      <c r="M126" s="170"/>
    </row>
    <row r="127" spans="8:13" x14ac:dyDescent="0.2">
      <c r="H127" s="52"/>
      <c r="I127" s="231"/>
      <c r="J127" s="231"/>
      <c r="K127" s="231"/>
      <c r="L127" s="52"/>
      <c r="M127" s="170"/>
    </row>
    <row r="128" spans="8:13" x14ac:dyDescent="0.2">
      <c r="H128" s="52"/>
      <c r="I128" s="231"/>
      <c r="J128" s="231"/>
      <c r="K128" s="231"/>
      <c r="L128" s="52"/>
      <c r="M128" s="170"/>
    </row>
    <row r="129" spans="8:13" x14ac:dyDescent="0.2">
      <c r="H129" s="52"/>
      <c r="I129" s="231"/>
      <c r="J129" s="231"/>
      <c r="K129" s="231"/>
      <c r="L129" s="52"/>
      <c r="M129" s="170"/>
    </row>
    <row r="130" spans="8:13" x14ac:dyDescent="0.2">
      <c r="H130" s="52"/>
      <c r="I130" s="231"/>
      <c r="J130" s="231"/>
      <c r="K130" s="231"/>
      <c r="L130" s="52"/>
      <c r="M130" s="170"/>
    </row>
    <row r="131" spans="8:13" x14ac:dyDescent="0.2">
      <c r="H131" s="52"/>
      <c r="I131" s="231"/>
      <c r="J131" s="231"/>
      <c r="K131" s="231"/>
      <c r="L131" s="52"/>
      <c r="M131" s="170"/>
    </row>
    <row r="132" spans="8:13" x14ac:dyDescent="0.2">
      <c r="H132" s="52"/>
      <c r="I132" s="231"/>
      <c r="J132" s="231"/>
      <c r="K132" s="231"/>
      <c r="L132" s="52"/>
      <c r="M132" s="170"/>
    </row>
    <row r="133" spans="8:13" x14ac:dyDescent="0.2">
      <c r="H133" s="52"/>
      <c r="I133" s="231"/>
      <c r="J133" s="231"/>
      <c r="K133" s="231"/>
      <c r="L133" s="52"/>
      <c r="M133" s="170"/>
    </row>
    <row r="134" spans="8:13" x14ac:dyDescent="0.2">
      <c r="H134" s="52"/>
      <c r="I134" s="231"/>
      <c r="J134" s="231"/>
      <c r="K134" s="231"/>
      <c r="L134" s="52"/>
      <c r="M134" s="170"/>
    </row>
    <row r="135" spans="8:13" x14ac:dyDescent="0.2">
      <c r="H135" s="52"/>
      <c r="I135" s="231"/>
      <c r="J135" s="231"/>
      <c r="K135" s="231"/>
      <c r="L135" s="52"/>
      <c r="M135" s="170"/>
    </row>
    <row r="136" spans="8:13" x14ac:dyDescent="0.2">
      <c r="H136" s="52"/>
      <c r="I136" s="231"/>
      <c r="J136" s="231"/>
      <c r="K136" s="231"/>
      <c r="L136" s="52"/>
      <c r="M136" s="170"/>
    </row>
    <row r="137" spans="8:13" x14ac:dyDescent="0.2">
      <c r="H137" s="52"/>
      <c r="I137" s="231"/>
      <c r="J137" s="231"/>
      <c r="K137" s="231"/>
      <c r="L137" s="52"/>
      <c r="M137" s="170"/>
    </row>
    <row r="138" spans="8:13" x14ac:dyDescent="0.2">
      <c r="H138" s="52"/>
      <c r="I138" s="231"/>
      <c r="J138" s="231"/>
      <c r="K138" s="231"/>
      <c r="L138" s="52"/>
      <c r="M138" s="170"/>
    </row>
  </sheetData>
  <sheetProtection password="D714" sheet="1" objects="1" scenarios="1"/>
  <customSheetViews>
    <customSheetView guid="{44A2B057-7D30-4594-817B-0DBCD9A92E4A}" fitToPage="1">
      <selection activeCell="N16" sqref="L1:N16"/>
      <pageMargins left="0.70866141732283472" right="0.70866141732283472" top="0.74803149606299213" bottom="0.74803149606299213" header="0.31496062992125984" footer="0.31496062992125984"/>
      <pageSetup paperSize="9" scale="89" orientation="portrait" r:id="rId1"/>
      <headerFooter>
        <oddFooter>&amp;C&amp;A</oddFooter>
      </headerFooter>
    </customSheetView>
    <customSheetView guid="{7FD99AA4-5903-494A-9F09-AEC84FBFFB84}" fitToPage="1">
      <selection activeCell="N16" sqref="L1:N16"/>
      <pageMargins left="0.70866141732283472" right="0.70866141732283472" top="0.74803149606299213" bottom="0.74803149606299213" header="0.31496062992125984" footer="0.31496062992125984"/>
      <pageSetup paperSize="9" scale="89" orientation="portrait" r:id="rId2"/>
      <headerFooter>
        <oddFooter>&amp;C&amp;A</oddFooter>
      </headerFooter>
    </customSheetView>
  </customSheetViews>
  <mergeCells count="1">
    <mergeCell ref="A10:E10"/>
  </mergeCells>
  <pageMargins left="0.70866141732283472" right="0.70866141732283472" top="0.74803149606299213" bottom="0.74803149606299213" header="0.31496062992125984" footer="0.31496062992125984"/>
  <pageSetup paperSize="9" scale="75" orientation="portrait" r:id="rId3"/>
  <headerFooter>
    <oddFooter>&amp;C&amp;A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I59"/>
  <sheetViews>
    <sheetView topLeftCell="A16" workbookViewId="0">
      <selection activeCell="N21" sqref="N21"/>
    </sheetView>
  </sheetViews>
  <sheetFormatPr defaultRowHeight="15" x14ac:dyDescent="0.2"/>
  <cols>
    <col min="1" max="1" width="9.6640625" customWidth="1"/>
    <col min="6" max="6" width="9.5546875" customWidth="1"/>
    <col min="8" max="8" width="0.44140625" customWidth="1"/>
    <col min="9" max="9" width="8.88671875" style="638"/>
  </cols>
  <sheetData>
    <row r="1" spans="1:9" ht="15.75" x14ac:dyDescent="0.25">
      <c r="A1" s="20" t="str">
        <f>+'1'!A1</f>
        <v>CWM TAF LOCAL HEALTH BOARD ANNUAL ACCOUNTS 2018-19</v>
      </c>
      <c r="B1" s="136"/>
      <c r="C1" s="136"/>
      <c r="D1" s="136"/>
      <c r="E1" s="136"/>
      <c r="F1" s="137"/>
      <c r="G1" s="137"/>
      <c r="H1" s="137"/>
      <c r="I1" s="1146"/>
    </row>
    <row r="3" spans="1:9" ht="15.75" x14ac:dyDescent="0.25">
      <c r="A3" s="276" t="s">
        <v>664</v>
      </c>
      <c r="B3" s="276"/>
      <c r="C3" s="276"/>
      <c r="D3" s="25"/>
      <c r="E3" s="25"/>
      <c r="F3" s="615"/>
      <c r="G3" s="615"/>
      <c r="H3" s="615"/>
      <c r="I3" s="212"/>
    </row>
    <row r="4" spans="1:9" x14ac:dyDescent="0.2">
      <c r="A4" s="27"/>
      <c r="B4" s="27"/>
      <c r="C4" s="27"/>
      <c r="D4" s="27"/>
      <c r="E4" s="27"/>
      <c r="F4" s="27"/>
      <c r="G4" s="171" t="s">
        <v>752</v>
      </c>
      <c r="H4" s="171"/>
      <c r="I4" s="30" t="s">
        <v>611</v>
      </c>
    </row>
    <row r="5" spans="1:9" x14ac:dyDescent="0.2">
      <c r="A5" s="610"/>
      <c r="B5" s="27"/>
      <c r="C5" s="27"/>
      <c r="D5" s="27"/>
      <c r="E5" s="27"/>
      <c r="F5" s="610"/>
      <c r="G5" s="289" t="s">
        <v>32</v>
      </c>
      <c r="H5" s="289"/>
      <c r="I5" s="290" t="s">
        <v>32</v>
      </c>
    </row>
    <row r="6" spans="1:9" x14ac:dyDescent="0.2">
      <c r="A6" s="4" t="s">
        <v>209</v>
      </c>
      <c r="B6" s="27"/>
      <c r="C6" s="27"/>
      <c r="D6" s="27"/>
      <c r="E6" s="27"/>
      <c r="F6" s="278"/>
      <c r="G6" s="289"/>
      <c r="H6" s="289"/>
      <c r="I6" s="290"/>
    </row>
    <row r="7" spans="1:9" x14ac:dyDescent="0.2">
      <c r="A7" s="610" t="s">
        <v>386</v>
      </c>
      <c r="B7" s="27"/>
      <c r="C7" s="27"/>
      <c r="D7" s="27"/>
      <c r="E7" s="27"/>
      <c r="F7" s="278"/>
      <c r="G7" s="293"/>
      <c r="H7" s="293"/>
      <c r="I7" s="36"/>
    </row>
    <row r="8" spans="1:9" x14ac:dyDescent="0.2">
      <c r="A8" s="610" t="s">
        <v>387</v>
      </c>
      <c r="B8" s="27"/>
      <c r="C8" s="27"/>
      <c r="D8" s="27"/>
      <c r="E8" s="27"/>
      <c r="F8" s="278"/>
      <c r="G8" s="294">
        <v>0</v>
      </c>
      <c r="H8" s="294"/>
      <c r="I8" s="1165">
        <v>0</v>
      </c>
    </row>
    <row r="9" spans="1:9" x14ac:dyDescent="0.2">
      <c r="A9" s="610" t="s">
        <v>388</v>
      </c>
      <c r="B9" s="27"/>
      <c r="C9" s="27"/>
      <c r="D9" s="27"/>
      <c r="E9" s="27"/>
      <c r="F9" s="278"/>
      <c r="G9" s="294">
        <v>0</v>
      </c>
      <c r="H9" s="294"/>
      <c r="I9" s="1165">
        <v>0</v>
      </c>
    </row>
    <row r="10" spans="1:9" x14ac:dyDescent="0.2">
      <c r="A10" s="610" t="s">
        <v>210</v>
      </c>
      <c r="B10" s="27"/>
      <c r="C10" s="27"/>
      <c r="D10" s="27"/>
      <c r="E10" s="27"/>
      <c r="F10" s="27"/>
      <c r="G10" s="294">
        <v>0</v>
      </c>
      <c r="H10" s="294"/>
      <c r="I10" s="1165">
        <v>0</v>
      </c>
    </row>
    <row r="11" spans="1:9" x14ac:dyDescent="0.2">
      <c r="A11" s="4" t="s">
        <v>211</v>
      </c>
      <c r="B11" s="27"/>
      <c r="C11" s="27"/>
      <c r="D11" s="27"/>
      <c r="E11" s="27"/>
      <c r="F11" s="27"/>
      <c r="G11" s="295"/>
      <c r="H11" s="295"/>
      <c r="I11" s="1165"/>
    </row>
    <row r="12" spans="1:9" x14ac:dyDescent="0.2">
      <c r="A12" s="610" t="s">
        <v>212</v>
      </c>
      <c r="B12" s="27"/>
      <c r="C12" s="27"/>
      <c r="D12" s="27"/>
      <c r="E12" s="27"/>
      <c r="F12" s="27"/>
      <c r="G12" s="295">
        <v>0</v>
      </c>
      <c r="H12" s="295"/>
      <c r="I12" s="1165">
        <v>0</v>
      </c>
    </row>
    <row r="13" spans="1:9" x14ac:dyDescent="0.2">
      <c r="A13" s="610" t="s">
        <v>213</v>
      </c>
      <c r="B13" s="27"/>
      <c r="C13" s="27"/>
      <c r="D13" s="27"/>
      <c r="E13" s="27"/>
      <c r="F13" s="27"/>
      <c r="G13" s="182">
        <v>1</v>
      </c>
      <c r="H13" s="184"/>
      <c r="I13" s="1165">
        <v>4</v>
      </c>
    </row>
    <row r="14" spans="1:9" x14ac:dyDescent="0.2">
      <c r="A14" s="610" t="s">
        <v>214</v>
      </c>
      <c r="B14" s="27"/>
      <c r="C14" s="27"/>
      <c r="D14" s="27"/>
      <c r="E14" s="27"/>
      <c r="F14" s="27"/>
      <c r="G14" s="182">
        <v>0</v>
      </c>
      <c r="H14" s="184"/>
      <c r="I14" s="1165">
        <v>0</v>
      </c>
    </row>
    <row r="15" spans="1:9" x14ac:dyDescent="0.2">
      <c r="A15" s="610" t="s">
        <v>43</v>
      </c>
      <c r="B15" s="27"/>
      <c r="C15" s="27"/>
      <c r="D15" s="27"/>
      <c r="E15" s="27"/>
      <c r="F15" s="27"/>
      <c r="G15" s="182">
        <v>0</v>
      </c>
      <c r="H15" s="184"/>
      <c r="I15" s="482">
        <v>0</v>
      </c>
    </row>
    <row r="16" spans="1:9" ht="15.75" thickBot="1" x14ac:dyDescent="0.25">
      <c r="A16" s="4" t="s">
        <v>115</v>
      </c>
      <c r="B16" s="27"/>
      <c r="C16" s="27"/>
      <c r="D16" s="27"/>
      <c r="E16" s="27"/>
      <c r="F16" s="27"/>
      <c r="G16" s="180">
        <f>SUM(G7:G15)</f>
        <v>1</v>
      </c>
      <c r="H16" s="175"/>
      <c r="I16" s="296">
        <f>SUM(I7:I15)</f>
        <v>4</v>
      </c>
    </row>
    <row r="17" spans="1:9" ht="15.75" x14ac:dyDescent="0.25">
      <c r="A17" s="297"/>
      <c r="B17" s="298"/>
      <c r="C17" s="298"/>
      <c r="D17" s="298"/>
      <c r="E17" s="298"/>
      <c r="F17" s="27"/>
      <c r="G17" s="298"/>
      <c r="H17" s="298"/>
      <c r="I17" s="298"/>
    </row>
    <row r="18" spans="1:9" ht="15.75" x14ac:dyDescent="0.25">
      <c r="A18" s="297"/>
      <c r="B18" s="298"/>
      <c r="C18" s="298"/>
      <c r="D18" s="298"/>
      <c r="E18" s="298"/>
      <c r="F18" s="27"/>
      <c r="G18" s="298"/>
      <c r="H18" s="298"/>
      <c r="I18" s="298"/>
    </row>
    <row r="19" spans="1:9" ht="15.75" x14ac:dyDescent="0.25">
      <c r="A19" s="26" t="s">
        <v>616</v>
      </c>
      <c r="B19" s="298"/>
      <c r="C19" s="298"/>
      <c r="D19" s="298"/>
      <c r="E19" s="298"/>
      <c r="F19" s="27"/>
      <c r="G19" s="298"/>
      <c r="H19" s="298"/>
      <c r="I19" s="298"/>
    </row>
    <row r="20" spans="1:9" x14ac:dyDescent="0.2">
      <c r="A20" s="27"/>
      <c r="B20" s="27"/>
      <c r="C20" s="27"/>
      <c r="D20" s="27"/>
      <c r="E20" s="27"/>
      <c r="F20" s="27"/>
      <c r="G20" s="171" t="s">
        <v>752</v>
      </c>
      <c r="H20" s="171"/>
      <c r="I20" s="30" t="s">
        <v>611</v>
      </c>
    </row>
    <row r="21" spans="1:9" x14ac:dyDescent="0.2">
      <c r="A21" s="27"/>
      <c r="B21" s="27"/>
      <c r="C21" s="27"/>
      <c r="D21" s="27"/>
      <c r="E21" s="27"/>
      <c r="F21" s="27"/>
      <c r="G21" s="289" t="s">
        <v>32</v>
      </c>
      <c r="H21" s="299"/>
      <c r="I21" s="290" t="s">
        <v>32</v>
      </c>
    </row>
    <row r="22" spans="1:9" x14ac:dyDescent="0.2">
      <c r="A22" s="610" t="s">
        <v>215</v>
      </c>
      <c r="B22" s="27"/>
      <c r="C22" s="27"/>
      <c r="D22" s="27"/>
      <c r="E22" s="27"/>
      <c r="F22" s="27"/>
      <c r="G22" s="300">
        <v>44</v>
      </c>
      <c r="H22" s="574"/>
      <c r="I22" s="1165">
        <v>40</v>
      </c>
    </row>
    <row r="23" spans="1:9" x14ac:dyDescent="0.2">
      <c r="A23" s="610" t="s">
        <v>216</v>
      </c>
      <c r="B23" s="27"/>
      <c r="C23" s="27"/>
      <c r="D23" s="27"/>
      <c r="E23" s="27"/>
      <c r="F23" s="27"/>
      <c r="G23" s="300">
        <v>0</v>
      </c>
      <c r="H23" s="574"/>
      <c r="I23" s="1165">
        <v>0</v>
      </c>
    </row>
    <row r="24" spans="1:9" s="564" customFormat="1" x14ac:dyDescent="0.2">
      <c r="A24" s="610" t="s">
        <v>499</v>
      </c>
      <c r="B24" s="27"/>
      <c r="C24" s="27"/>
      <c r="D24" s="27"/>
      <c r="E24" s="27"/>
      <c r="F24" s="27"/>
      <c r="G24" s="300">
        <v>0</v>
      </c>
      <c r="H24" s="574"/>
      <c r="I24" s="1165">
        <v>0</v>
      </c>
    </row>
    <row r="25" spans="1:9" x14ac:dyDescent="0.2">
      <c r="A25" s="610" t="s">
        <v>217</v>
      </c>
      <c r="B25" s="27"/>
      <c r="C25" s="27"/>
      <c r="D25" s="27"/>
      <c r="E25" s="27"/>
      <c r="F25" s="27"/>
      <c r="G25" s="300">
        <v>0</v>
      </c>
      <c r="H25" s="574"/>
      <c r="I25" s="1165">
        <v>0</v>
      </c>
    </row>
    <row r="26" spans="1:9" x14ac:dyDescent="0.2">
      <c r="A26" s="610" t="s">
        <v>218</v>
      </c>
      <c r="B26" s="27"/>
      <c r="C26" s="27"/>
      <c r="D26" s="27"/>
      <c r="E26" s="27"/>
      <c r="F26" s="27"/>
      <c r="G26" s="300">
        <v>0</v>
      </c>
      <c r="H26" s="574"/>
      <c r="I26" s="1165">
        <v>0</v>
      </c>
    </row>
    <row r="27" spans="1:9" x14ac:dyDescent="0.2">
      <c r="A27" s="610" t="s">
        <v>389</v>
      </c>
      <c r="B27" s="27"/>
      <c r="C27" s="27"/>
      <c r="D27" s="27"/>
      <c r="E27" s="27"/>
      <c r="F27" s="27"/>
      <c r="G27" s="300">
        <v>0</v>
      </c>
      <c r="H27" s="574"/>
      <c r="I27" s="1165">
        <v>0</v>
      </c>
    </row>
    <row r="28" spans="1:9" x14ac:dyDescent="0.2">
      <c r="A28" s="610" t="s">
        <v>390</v>
      </c>
      <c r="B28" s="27"/>
      <c r="C28" s="27"/>
      <c r="D28" s="27"/>
      <c r="E28" s="27"/>
      <c r="F28" s="27"/>
      <c r="G28" s="300">
        <v>0</v>
      </c>
      <c r="H28" s="574"/>
      <c r="I28" s="1165">
        <v>0</v>
      </c>
    </row>
    <row r="29" spans="1:9" x14ac:dyDescent="0.2">
      <c r="A29" s="610" t="s">
        <v>219</v>
      </c>
      <c r="B29" s="27"/>
      <c r="C29" s="27"/>
      <c r="D29" s="27"/>
      <c r="E29" s="27"/>
      <c r="F29" s="27"/>
      <c r="G29" s="300">
        <v>0</v>
      </c>
      <c r="H29" s="574"/>
      <c r="I29" s="1165">
        <v>0</v>
      </c>
    </row>
    <row r="30" spans="1:9" ht="15.75" thickBot="1" x14ac:dyDescent="0.25">
      <c r="A30" s="4" t="s">
        <v>115</v>
      </c>
      <c r="B30" s="27"/>
      <c r="C30" s="27"/>
      <c r="D30" s="27"/>
      <c r="E30" s="27"/>
      <c r="F30" s="27"/>
      <c r="G30" s="301">
        <f>SUM(G22:G29)</f>
        <v>44</v>
      </c>
      <c r="H30" s="302"/>
      <c r="I30" s="303">
        <f>SUM(I22:I29)</f>
        <v>40</v>
      </c>
    </row>
    <row r="31" spans="1:9" x14ac:dyDescent="0.2">
      <c r="A31" s="27"/>
      <c r="B31" s="27"/>
      <c r="C31" s="27"/>
      <c r="D31" s="27"/>
      <c r="E31" s="27"/>
      <c r="F31" s="27"/>
      <c r="G31" s="27"/>
      <c r="H31" s="22"/>
      <c r="I31" s="145"/>
    </row>
    <row r="32" spans="1:9" x14ac:dyDescent="0.2">
      <c r="A32" s="27"/>
      <c r="B32" s="27"/>
      <c r="C32" s="27"/>
      <c r="D32" s="27"/>
      <c r="E32" s="27"/>
      <c r="F32" s="27"/>
      <c r="G32" s="27"/>
      <c r="H32" s="22"/>
      <c r="I32" s="145"/>
    </row>
    <row r="33" spans="1:9" ht="15.75" x14ac:dyDescent="0.25">
      <c r="A33" s="26" t="s">
        <v>617</v>
      </c>
      <c r="B33" s="27"/>
      <c r="C33" s="27"/>
      <c r="D33" s="27"/>
      <c r="E33" s="27"/>
      <c r="F33" s="27"/>
      <c r="G33" s="27"/>
      <c r="H33" s="22"/>
      <c r="I33" s="30"/>
    </row>
    <row r="34" spans="1:9" x14ac:dyDescent="0.2">
      <c r="A34" s="27"/>
      <c r="B34" s="27"/>
      <c r="C34" s="27"/>
      <c r="D34" s="27"/>
      <c r="E34" s="27"/>
      <c r="F34" s="27"/>
      <c r="G34" s="171" t="s">
        <v>752</v>
      </c>
      <c r="H34" s="171"/>
      <c r="I34" s="30" t="s">
        <v>611</v>
      </c>
    </row>
    <row r="35" spans="1:9" x14ac:dyDescent="0.2">
      <c r="A35" s="27"/>
      <c r="B35" s="27"/>
      <c r="C35" s="27"/>
      <c r="D35" s="27"/>
      <c r="E35" s="27"/>
      <c r="F35" s="27"/>
      <c r="G35" s="289" t="s">
        <v>32</v>
      </c>
      <c r="H35" s="299"/>
      <c r="I35" s="290" t="s">
        <v>32</v>
      </c>
    </row>
    <row r="36" spans="1:9" x14ac:dyDescent="0.2">
      <c r="A36" s="618" t="s">
        <v>391</v>
      </c>
      <c r="B36" s="27"/>
      <c r="C36" s="27"/>
      <c r="D36" s="27"/>
      <c r="E36" s="27"/>
      <c r="F36" s="27"/>
      <c r="G36" s="182">
        <v>0</v>
      </c>
      <c r="H36" s="184"/>
      <c r="I36" s="482">
        <v>0</v>
      </c>
    </row>
    <row r="37" spans="1:9" x14ac:dyDescent="0.2">
      <c r="A37" s="610" t="s">
        <v>220</v>
      </c>
      <c r="B37" s="27"/>
      <c r="C37" s="27"/>
      <c r="D37" s="27"/>
      <c r="E37" s="27"/>
      <c r="F37" s="27"/>
      <c r="G37" s="182">
        <v>1</v>
      </c>
      <c r="H37" s="184"/>
      <c r="I37" s="482">
        <v>3</v>
      </c>
    </row>
    <row r="38" spans="1:9" x14ac:dyDescent="0.2">
      <c r="A38" s="610" t="s">
        <v>221</v>
      </c>
      <c r="B38" s="27"/>
      <c r="C38" s="27"/>
      <c r="D38" s="27"/>
      <c r="E38" s="27"/>
      <c r="F38" s="27"/>
      <c r="G38" s="182"/>
      <c r="H38" s="184"/>
      <c r="I38" s="482"/>
    </row>
    <row r="39" spans="1:9" x14ac:dyDescent="0.2">
      <c r="A39" s="610" t="s">
        <v>222</v>
      </c>
      <c r="B39" s="27"/>
      <c r="C39" s="27"/>
      <c r="D39" s="27"/>
      <c r="E39" s="27"/>
      <c r="F39" s="27"/>
      <c r="G39" s="182">
        <v>69</v>
      </c>
      <c r="H39" s="184"/>
      <c r="I39" s="482">
        <v>69</v>
      </c>
    </row>
    <row r="40" spans="1:9" x14ac:dyDescent="0.2">
      <c r="A40" s="610" t="s">
        <v>223</v>
      </c>
      <c r="B40" s="27"/>
      <c r="C40" s="27"/>
      <c r="D40" s="27"/>
      <c r="E40" s="27"/>
      <c r="F40" s="27"/>
      <c r="G40" s="182">
        <v>0</v>
      </c>
      <c r="H40" s="184"/>
      <c r="I40" s="482">
        <v>0</v>
      </c>
    </row>
    <row r="41" spans="1:9" x14ac:dyDescent="0.2">
      <c r="A41" s="610" t="s">
        <v>224</v>
      </c>
      <c r="B41" s="27"/>
      <c r="C41" s="27"/>
      <c r="D41" s="27"/>
      <c r="E41" s="27"/>
      <c r="F41" s="27"/>
      <c r="G41" s="182">
        <v>0</v>
      </c>
      <c r="H41" s="184"/>
      <c r="I41" s="482">
        <v>0</v>
      </c>
    </row>
    <row r="42" spans="1:9" x14ac:dyDescent="0.2">
      <c r="A42" s="610" t="s">
        <v>225</v>
      </c>
      <c r="B42" s="27"/>
      <c r="C42" s="27"/>
      <c r="D42" s="27"/>
      <c r="E42" s="27"/>
      <c r="F42" s="27"/>
      <c r="G42" s="182">
        <v>0</v>
      </c>
      <c r="H42" s="184"/>
      <c r="I42" s="482">
        <v>0</v>
      </c>
    </row>
    <row r="43" spans="1:9" x14ac:dyDescent="0.2">
      <c r="A43" s="4" t="s">
        <v>226</v>
      </c>
      <c r="B43" s="27"/>
      <c r="C43" s="27"/>
      <c r="D43" s="27"/>
      <c r="E43" s="27"/>
      <c r="F43" s="27"/>
      <c r="G43" s="304">
        <f>SUM(G36:G42)</f>
        <v>70</v>
      </c>
      <c r="H43" s="183"/>
      <c r="I43" s="305">
        <f>SUM(I36:I42)</f>
        <v>72</v>
      </c>
    </row>
    <row r="44" spans="1:9" x14ac:dyDescent="0.2">
      <c r="A44" s="610" t="s">
        <v>227</v>
      </c>
      <c r="B44" s="27"/>
      <c r="C44" s="27"/>
      <c r="D44" s="27"/>
      <c r="E44" s="27"/>
      <c r="F44" s="27"/>
      <c r="G44" s="300">
        <v>4</v>
      </c>
      <c r="H44" s="184">
        <v>18</v>
      </c>
      <c r="I44" s="1165">
        <v>10</v>
      </c>
    </row>
    <row r="45" spans="1:9" x14ac:dyDescent="0.2">
      <c r="A45" s="610" t="s">
        <v>228</v>
      </c>
      <c r="B45" s="27"/>
      <c r="C45" s="27"/>
      <c r="D45" s="27"/>
      <c r="E45" s="27"/>
      <c r="F45" s="27"/>
      <c r="G45" s="182">
        <v>0</v>
      </c>
      <c r="H45" s="184"/>
      <c r="I45" s="482">
        <v>0</v>
      </c>
    </row>
    <row r="46" spans="1:9" ht="15.75" thickBot="1" x14ac:dyDescent="0.25">
      <c r="A46" s="4" t="s">
        <v>115</v>
      </c>
      <c r="B46" s="27"/>
      <c r="C46" s="27"/>
      <c r="D46" s="27"/>
      <c r="E46" s="27"/>
      <c r="F46" s="27"/>
      <c r="G46" s="235">
        <f>SUM(G43:G45)</f>
        <v>74</v>
      </c>
      <c r="H46" s="175"/>
      <c r="I46" s="220">
        <f>SUM(I43:I45)</f>
        <v>82</v>
      </c>
    </row>
    <row r="47" spans="1:9" x14ac:dyDescent="0.2">
      <c r="A47" s="164"/>
      <c r="B47" s="164"/>
      <c r="C47" s="164"/>
      <c r="D47" s="164"/>
      <c r="E47" s="164"/>
      <c r="F47" s="164"/>
      <c r="G47" s="164"/>
      <c r="H47" s="617"/>
      <c r="I47" s="71"/>
    </row>
    <row r="48" spans="1:9" x14ac:dyDescent="0.2">
      <c r="A48" s="833"/>
      <c r="B48" s="819"/>
      <c r="C48" s="819"/>
      <c r="D48" s="819"/>
      <c r="E48" s="819"/>
      <c r="F48" s="819"/>
      <c r="G48" s="819"/>
      <c r="H48" s="819"/>
      <c r="I48" s="731"/>
    </row>
    <row r="49" spans="1:9" x14ac:dyDescent="0.2">
      <c r="A49" s="833"/>
      <c r="B49" s="819"/>
      <c r="C49" s="819"/>
      <c r="D49" s="819"/>
      <c r="E49" s="819"/>
      <c r="F49" s="819"/>
      <c r="G49" s="819"/>
      <c r="H49" s="819"/>
      <c r="I49" s="731"/>
    </row>
    <row r="50" spans="1:9" x14ac:dyDescent="0.2">
      <c r="A50" s="833"/>
      <c r="B50" s="819"/>
      <c r="C50" s="819"/>
      <c r="D50" s="819"/>
      <c r="E50" s="819"/>
      <c r="F50" s="819"/>
      <c r="G50" s="819"/>
      <c r="H50" s="819"/>
      <c r="I50" s="731"/>
    </row>
    <row r="51" spans="1:9" x14ac:dyDescent="0.2">
      <c r="A51" s="819"/>
      <c r="B51" s="819"/>
      <c r="C51" s="819"/>
      <c r="D51" s="819"/>
      <c r="E51" s="819"/>
      <c r="F51" s="819"/>
      <c r="G51" s="819"/>
      <c r="H51" s="819"/>
      <c r="I51" s="731"/>
    </row>
    <row r="52" spans="1:9" x14ac:dyDescent="0.2">
      <c r="A52" s="819"/>
      <c r="B52" s="819"/>
      <c r="C52" s="819"/>
      <c r="D52" s="819"/>
      <c r="E52" s="819"/>
      <c r="F52" s="819"/>
      <c r="G52" s="819"/>
      <c r="H52" s="819"/>
      <c r="I52" s="731"/>
    </row>
    <row r="53" spans="1:9" x14ac:dyDescent="0.2">
      <c r="A53" s="819"/>
      <c r="B53" s="819"/>
      <c r="C53" s="819"/>
      <c r="D53" s="819"/>
      <c r="E53" s="819"/>
      <c r="F53" s="819"/>
      <c r="G53" s="819"/>
      <c r="H53" s="819"/>
      <c r="I53" s="731"/>
    </row>
    <row r="54" spans="1:9" x14ac:dyDescent="0.2">
      <c r="A54" s="819"/>
      <c r="B54" s="819"/>
      <c r="C54" s="819"/>
      <c r="D54" s="819"/>
      <c r="E54" s="819"/>
      <c r="F54" s="819"/>
      <c r="G54" s="819"/>
      <c r="H54" s="819"/>
      <c r="I54" s="731"/>
    </row>
    <row r="55" spans="1:9" x14ac:dyDescent="0.2">
      <c r="A55" s="819"/>
      <c r="B55" s="819"/>
      <c r="C55" s="819"/>
      <c r="D55" s="819"/>
      <c r="E55" s="819"/>
      <c r="F55" s="819"/>
      <c r="G55" s="819"/>
      <c r="H55" s="819"/>
      <c r="I55" s="731"/>
    </row>
    <row r="56" spans="1:9" x14ac:dyDescent="0.2">
      <c r="A56" s="623"/>
      <c r="B56" s="623"/>
      <c r="C56" s="623"/>
      <c r="D56" s="623"/>
      <c r="E56" s="623"/>
      <c r="F56" s="623"/>
      <c r="G56" s="623"/>
      <c r="H56" s="623"/>
      <c r="I56" s="731"/>
    </row>
    <row r="57" spans="1:9" x14ac:dyDescent="0.2">
      <c r="A57" s="623"/>
      <c r="B57" s="623"/>
      <c r="C57" s="623"/>
      <c r="D57" s="623"/>
      <c r="E57" s="623"/>
      <c r="F57" s="623"/>
      <c r="G57" s="623"/>
      <c r="H57" s="623"/>
      <c r="I57" s="731"/>
    </row>
    <row r="58" spans="1:9" x14ac:dyDescent="0.2">
      <c r="A58" s="623"/>
      <c r="B58" s="623"/>
      <c r="C58" s="623"/>
      <c r="D58" s="623"/>
      <c r="E58" s="623"/>
      <c r="F58" s="623"/>
      <c r="G58" s="623"/>
      <c r="H58" s="623"/>
      <c r="I58" s="731"/>
    </row>
    <row r="59" spans="1:9" x14ac:dyDescent="0.2">
      <c r="A59" s="623"/>
      <c r="B59" s="623"/>
      <c r="C59" s="623"/>
      <c r="D59" s="623"/>
      <c r="E59" s="623"/>
      <c r="F59" s="623"/>
      <c r="G59" s="623"/>
      <c r="H59" s="623"/>
      <c r="I59" s="731"/>
    </row>
  </sheetData>
  <sheetProtection password="D714" sheet="1" objects="1" scenarios="1"/>
  <customSheetViews>
    <customSheetView guid="{44A2B057-7D30-4594-817B-0DBCD9A92E4A}" fitToPage="1" topLeftCell="A21">
      <selection activeCell="I46" sqref="I46"/>
      <pageMargins left="0.70866141732283472" right="0.70866141732283472" top="0.74803149606299213" bottom="0.74803149606299213" header="0.31496062992125984" footer="0.31496062992125984"/>
      <pageSetup paperSize="9" scale="90" orientation="portrait" r:id="rId1"/>
      <headerFooter>
        <oddFooter>&amp;C&amp;A</oddFooter>
      </headerFooter>
    </customSheetView>
    <customSheetView guid="{7FD99AA4-5903-494A-9F09-AEC84FBFFB84}" fitToPage="1" topLeftCell="A21">
      <selection activeCell="I46" sqref="I46"/>
      <pageMargins left="0.70866141732283472" right="0.70866141732283472" top="0.74803149606299213" bottom="0.74803149606299213" header="0.31496062992125984" footer="0.31496062992125984"/>
      <pageSetup paperSize="9" scale="90"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0" orientation="portrait" r:id="rId3"/>
  <headerFooter>
    <oddFooter>&amp;C&amp;A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K77"/>
  <sheetViews>
    <sheetView topLeftCell="A7" workbookViewId="0">
      <selection activeCell="K31" sqref="K31"/>
    </sheetView>
  </sheetViews>
  <sheetFormatPr defaultRowHeight="15" x14ac:dyDescent="0.2"/>
  <cols>
    <col min="8" max="8" width="0.44140625" customWidth="1"/>
  </cols>
  <sheetData>
    <row r="1" spans="1:11" ht="15.75" x14ac:dyDescent="0.25">
      <c r="A1" s="20" t="str">
        <f>+'1'!A1</f>
        <v>CWM TAF LOCAL HEALTH BOARD ANNUAL ACCOUNTS 2018-19</v>
      </c>
      <c r="B1" s="136"/>
      <c r="C1" s="136"/>
      <c r="D1" s="136"/>
      <c r="E1" s="136"/>
      <c r="F1" s="137"/>
      <c r="G1" s="137"/>
      <c r="H1" s="137"/>
      <c r="I1" s="137"/>
      <c r="J1" s="316"/>
      <c r="K1" s="316"/>
    </row>
    <row r="2" spans="1:11" x14ac:dyDescent="0.2">
      <c r="J2" s="316"/>
      <c r="K2" s="316"/>
    </row>
    <row r="3" spans="1:11" ht="15.75" x14ac:dyDescent="0.25">
      <c r="A3" s="25" t="s">
        <v>638</v>
      </c>
      <c r="B3" s="149"/>
      <c r="C3" s="149"/>
      <c r="D3" s="149"/>
      <c r="E3" s="149"/>
      <c r="F3" s="149"/>
      <c r="G3" s="149"/>
      <c r="H3" s="149"/>
      <c r="I3" s="149"/>
    </row>
    <row r="4" spans="1:11" ht="15.75" x14ac:dyDescent="0.25">
      <c r="A4" s="232"/>
      <c r="B4" s="145"/>
      <c r="C4" s="145"/>
      <c r="D4" s="145"/>
      <c r="E4" s="26"/>
      <c r="F4" s="26"/>
      <c r="G4" s="256"/>
      <c r="H4" s="256"/>
      <c r="I4" s="256"/>
    </row>
    <row r="5" spans="1:11" x14ac:dyDescent="0.2">
      <c r="A5" s="931" t="s">
        <v>192</v>
      </c>
      <c r="B5" s="610"/>
      <c r="C5" s="610"/>
      <c r="D5" s="610"/>
      <c r="E5" s="4"/>
      <c r="F5" s="4"/>
      <c r="G5" s="257"/>
      <c r="H5" s="257"/>
      <c r="I5" s="257"/>
      <c r="J5" s="828"/>
    </row>
    <row r="6" spans="1:11" x14ac:dyDescent="0.2">
      <c r="A6" s="1056" t="s">
        <v>715</v>
      </c>
      <c r="B6" s="819"/>
      <c r="C6" s="833"/>
      <c r="D6" s="833"/>
      <c r="E6" s="622"/>
      <c r="F6" s="622"/>
      <c r="G6" s="838"/>
      <c r="H6" s="838"/>
      <c r="I6" s="838"/>
      <c r="J6" s="828"/>
    </row>
    <row r="7" spans="1:11" x14ac:dyDescent="0.2">
      <c r="A7" s="1056" t="s">
        <v>716</v>
      </c>
      <c r="B7" s="819"/>
      <c r="C7" s="833"/>
      <c r="D7" s="833"/>
      <c r="E7" s="833"/>
      <c r="F7" s="833"/>
      <c r="G7" s="258"/>
      <c r="H7" s="259"/>
      <c r="I7" s="259"/>
      <c r="J7" s="828"/>
    </row>
    <row r="8" spans="1:11" x14ac:dyDescent="0.2">
      <c r="A8" s="833"/>
      <c r="B8" s="819"/>
      <c r="C8" s="624"/>
      <c r="D8" s="833"/>
      <c r="E8" s="833"/>
      <c r="F8" s="833"/>
      <c r="G8" s="259"/>
      <c r="H8" s="259"/>
      <c r="I8" s="838"/>
      <c r="J8" s="828"/>
    </row>
    <row r="9" spans="1:11" x14ac:dyDescent="0.2">
      <c r="A9" s="630"/>
      <c r="B9" s="819"/>
      <c r="C9" s="624"/>
      <c r="D9" s="630"/>
      <c r="E9" s="833"/>
      <c r="F9" s="833"/>
      <c r="G9" s="259"/>
      <c r="H9" s="259"/>
      <c r="I9" s="838"/>
      <c r="J9" s="828"/>
    </row>
    <row r="10" spans="1:11" x14ac:dyDescent="0.2">
      <c r="A10" s="819"/>
      <c r="B10" s="819"/>
      <c r="C10" s="631"/>
      <c r="D10" s="833"/>
      <c r="E10" s="833"/>
      <c r="F10" s="258"/>
      <c r="G10" s="259"/>
      <c r="H10" s="259"/>
      <c r="I10" s="838"/>
      <c r="J10" s="828"/>
    </row>
    <row r="11" spans="1:11" s="828" customFormat="1" x14ac:dyDescent="0.2">
      <c r="A11" s="819"/>
      <c r="B11" s="819"/>
      <c r="C11" s="631"/>
      <c r="D11" s="833"/>
      <c r="E11" s="833"/>
      <c r="F11" s="258"/>
      <c r="G11" s="259"/>
      <c r="H11" s="259"/>
      <c r="I11" s="260"/>
    </row>
    <row r="12" spans="1:11" x14ac:dyDescent="0.2">
      <c r="A12" s="4" t="s">
        <v>193</v>
      </c>
      <c r="B12" s="165"/>
      <c r="C12" s="165"/>
      <c r="D12" s="165"/>
      <c r="E12" s="610"/>
      <c r="F12" s="610"/>
      <c r="G12" s="171" t="s">
        <v>752</v>
      </c>
      <c r="H12" s="171"/>
      <c r="I12" s="30" t="s">
        <v>611</v>
      </c>
    </row>
    <row r="13" spans="1:11" x14ac:dyDescent="0.2">
      <c r="A13" s="165"/>
      <c r="B13" s="165"/>
      <c r="C13" s="165"/>
      <c r="D13" s="165"/>
      <c r="E13" s="610"/>
      <c r="F13" s="610"/>
      <c r="G13" s="171" t="s">
        <v>32</v>
      </c>
      <c r="H13" s="171"/>
      <c r="I13" s="30" t="s">
        <v>32</v>
      </c>
    </row>
    <row r="14" spans="1:11" x14ac:dyDescent="0.2">
      <c r="A14" s="165" t="s">
        <v>194</v>
      </c>
      <c r="B14" s="165"/>
      <c r="C14" s="165"/>
      <c r="D14" s="165"/>
      <c r="E14" s="686"/>
      <c r="F14" s="2"/>
      <c r="G14" s="263">
        <v>2298</v>
      </c>
      <c r="H14" s="632"/>
      <c r="I14" s="217">
        <v>2163</v>
      </c>
    </row>
    <row r="15" spans="1:11" x14ac:dyDescent="0.2">
      <c r="A15" s="165" t="s">
        <v>195</v>
      </c>
      <c r="B15" s="165"/>
      <c r="C15" s="165"/>
      <c r="D15" s="165"/>
      <c r="E15" s="2"/>
      <c r="F15" s="2"/>
      <c r="G15" s="186">
        <v>0</v>
      </c>
      <c r="H15" s="187"/>
      <c r="I15" s="241">
        <v>0</v>
      </c>
    </row>
    <row r="16" spans="1:11" x14ac:dyDescent="0.2">
      <c r="A16" s="165" t="s">
        <v>196</v>
      </c>
      <c r="B16" s="165"/>
      <c r="C16" s="165"/>
      <c r="D16" s="165"/>
      <c r="E16" s="2"/>
      <c r="F16" s="2"/>
      <c r="G16" s="186">
        <v>0</v>
      </c>
      <c r="H16" s="187"/>
      <c r="I16" s="241">
        <v>0</v>
      </c>
    </row>
    <row r="17" spans="1:9" ht="15.75" thickBot="1" x14ac:dyDescent="0.25">
      <c r="A17" s="4" t="s">
        <v>115</v>
      </c>
      <c r="B17" s="2"/>
      <c r="C17" s="2"/>
      <c r="D17" s="2"/>
      <c r="E17" s="2"/>
      <c r="F17" s="2"/>
      <c r="G17" s="265">
        <f>SUM(G14:G16)</f>
        <v>2298</v>
      </c>
      <c r="H17" s="266"/>
      <c r="I17" s="267">
        <f>SUM(I14:I16)</f>
        <v>2163</v>
      </c>
    </row>
    <row r="18" spans="1:9" x14ac:dyDescent="0.2">
      <c r="A18" s="56"/>
      <c r="B18" s="55"/>
      <c r="C18" s="55"/>
      <c r="D18" s="55"/>
      <c r="E18" s="55"/>
      <c r="F18" s="55"/>
      <c r="G18" s="111"/>
      <c r="H18" s="111"/>
      <c r="I18" s="6"/>
    </row>
    <row r="19" spans="1:9" x14ac:dyDescent="0.2">
      <c r="A19" s="268"/>
      <c r="B19" s="55"/>
      <c r="C19" s="55"/>
      <c r="D19" s="55"/>
      <c r="E19" s="55"/>
      <c r="F19" s="55"/>
      <c r="G19" s="217"/>
      <c r="H19" s="217"/>
      <c r="I19" s="217"/>
    </row>
    <row r="20" spans="1:9" x14ac:dyDescent="0.2">
      <c r="A20" s="56" t="s">
        <v>377</v>
      </c>
      <c r="B20" s="618"/>
      <c r="C20" s="618"/>
      <c r="D20" s="618"/>
      <c r="E20" s="618"/>
      <c r="F20" s="618"/>
      <c r="G20" s="171"/>
      <c r="H20" s="171"/>
      <c r="I20" s="30"/>
    </row>
    <row r="21" spans="1:9" x14ac:dyDescent="0.2">
      <c r="A21" s="56" t="s">
        <v>378</v>
      </c>
      <c r="B21" s="618"/>
      <c r="C21" s="618"/>
      <c r="D21" s="618"/>
      <c r="E21" s="618"/>
      <c r="F21" s="618"/>
      <c r="G21" s="171" t="s">
        <v>32</v>
      </c>
      <c r="H21" s="171"/>
      <c r="I21" s="30" t="s">
        <v>32</v>
      </c>
    </row>
    <row r="22" spans="1:9" x14ac:dyDescent="0.2">
      <c r="A22" s="618" t="s">
        <v>197</v>
      </c>
      <c r="B22" s="55"/>
      <c r="C22" s="55"/>
      <c r="D22" s="55"/>
      <c r="E22" s="55"/>
      <c r="F22" s="55"/>
      <c r="G22" s="263">
        <v>2177</v>
      </c>
      <c r="H22" s="632"/>
      <c r="I22" s="217">
        <v>2184</v>
      </c>
    </row>
    <row r="23" spans="1:9" x14ac:dyDescent="0.2">
      <c r="A23" s="618" t="s">
        <v>198</v>
      </c>
      <c r="B23" s="55"/>
      <c r="C23" s="55"/>
      <c r="D23" s="55"/>
      <c r="E23" s="55"/>
      <c r="F23" s="55"/>
      <c r="G23" s="186">
        <v>5134</v>
      </c>
      <c r="H23" s="187"/>
      <c r="I23" s="241">
        <v>5686</v>
      </c>
    </row>
    <row r="24" spans="1:9" x14ac:dyDescent="0.2">
      <c r="A24" s="618" t="s">
        <v>199</v>
      </c>
      <c r="B24" s="55"/>
      <c r="C24" s="55"/>
      <c r="D24" s="55"/>
      <c r="E24" s="55"/>
      <c r="F24" s="55"/>
      <c r="G24" s="186">
        <v>5497</v>
      </c>
      <c r="H24" s="187"/>
      <c r="I24" s="241">
        <v>6668</v>
      </c>
    </row>
    <row r="25" spans="1:9" ht="15.75" thickBot="1" x14ac:dyDescent="0.25">
      <c r="A25" s="56" t="s">
        <v>115</v>
      </c>
      <c r="B25" s="55"/>
      <c r="C25" s="55"/>
      <c r="D25" s="55"/>
      <c r="E25" s="55"/>
      <c r="F25" s="55"/>
      <c r="G25" s="265">
        <f>SUM(G22:G24)</f>
        <v>12808</v>
      </c>
      <c r="H25" s="266"/>
      <c r="I25" s="267">
        <f>SUM(I22:I24)</f>
        <v>14538</v>
      </c>
    </row>
    <row r="26" spans="1:9" s="828" customFormat="1" x14ac:dyDescent="0.2">
      <c r="A26" s="56"/>
      <c r="B26" s="796"/>
      <c r="C26" s="796"/>
      <c r="D26" s="796"/>
      <c r="E26" s="796"/>
      <c r="F26" s="796"/>
      <c r="G26" s="270"/>
      <c r="H26" s="729"/>
      <c r="I26" s="269"/>
    </row>
    <row r="27" spans="1:9" s="828" customFormat="1" x14ac:dyDescent="0.2">
      <c r="A27" s="1167"/>
      <c r="B27" s="796"/>
      <c r="C27" s="796"/>
      <c r="D27" s="796"/>
      <c r="E27" s="270"/>
      <c r="F27" s="270"/>
      <c r="G27" s="270"/>
      <c r="H27" s="729"/>
      <c r="I27" s="860"/>
    </row>
    <row r="28" spans="1:9" s="828" customFormat="1" x14ac:dyDescent="0.2">
      <c r="A28" s="1167" t="s">
        <v>591</v>
      </c>
      <c r="B28" s="796"/>
      <c r="C28" s="796"/>
      <c r="D28" s="796"/>
      <c r="E28" s="270" t="s">
        <v>592</v>
      </c>
      <c r="F28" s="270" t="s">
        <v>593</v>
      </c>
      <c r="G28" s="270" t="s">
        <v>594</v>
      </c>
      <c r="H28" s="729"/>
      <c r="I28" s="860" t="s">
        <v>115</v>
      </c>
    </row>
    <row r="29" spans="1:9" s="828" customFormat="1" x14ac:dyDescent="0.2">
      <c r="A29" s="1168" t="s">
        <v>197</v>
      </c>
      <c r="B29" s="796"/>
      <c r="C29" s="796"/>
      <c r="D29" s="796"/>
      <c r="E29" s="263">
        <v>1</v>
      </c>
      <c r="F29" s="263">
        <v>47</v>
      </c>
      <c r="G29" s="263">
        <v>26</v>
      </c>
      <c r="H29" s="729"/>
      <c r="I29" s="860">
        <f>G29+F29+E29</f>
        <v>74</v>
      </c>
    </row>
    <row r="30" spans="1:9" s="828" customFormat="1" x14ac:dyDescent="0.2">
      <c r="A30" s="1168" t="s">
        <v>198</v>
      </c>
      <c r="B30" s="796"/>
      <c r="C30" s="796"/>
      <c r="D30" s="796"/>
      <c r="E30" s="186">
        <v>5</v>
      </c>
      <c r="F30" s="186">
        <v>79</v>
      </c>
      <c r="G30" s="186">
        <v>21</v>
      </c>
      <c r="H30" s="729"/>
      <c r="I30" s="860">
        <f t="shared" ref="I30:I31" si="0">G30+F30+E30</f>
        <v>105</v>
      </c>
    </row>
    <row r="31" spans="1:9" s="828" customFormat="1" x14ac:dyDescent="0.2">
      <c r="A31" s="1168" t="s">
        <v>199</v>
      </c>
      <c r="B31" s="796"/>
      <c r="C31" s="796"/>
      <c r="D31" s="796"/>
      <c r="E31" s="186">
        <v>5</v>
      </c>
      <c r="F31" s="186">
        <v>0</v>
      </c>
      <c r="G31" s="186">
        <v>0</v>
      </c>
      <c r="H31" s="729"/>
      <c r="I31" s="860">
        <f t="shared" si="0"/>
        <v>5</v>
      </c>
    </row>
    <row r="32" spans="1:9" s="828" customFormat="1" ht="15.75" thickBot="1" x14ac:dyDescent="0.25">
      <c r="A32" s="1168" t="s">
        <v>115</v>
      </c>
      <c r="B32" s="796"/>
      <c r="C32" s="796"/>
      <c r="D32" s="796"/>
      <c r="E32" s="265">
        <f>SUM(E29:E31)</f>
        <v>11</v>
      </c>
      <c r="F32" s="265">
        <f>SUM(F29:F31)</f>
        <v>126</v>
      </c>
      <c r="G32" s="265">
        <f t="shared" ref="G32:I32" si="1">SUM(G29:G31)</f>
        <v>47</v>
      </c>
      <c r="H32" s="265">
        <f t="shared" si="1"/>
        <v>0</v>
      </c>
      <c r="I32" s="265">
        <f t="shared" si="1"/>
        <v>184</v>
      </c>
    </row>
    <row r="33" spans="1:9" s="828" customFormat="1" x14ac:dyDescent="0.2">
      <c r="A33" s="1168"/>
      <c r="B33" s="796"/>
      <c r="C33" s="796"/>
      <c r="D33" s="796"/>
      <c r="E33" s="796"/>
      <c r="F33" s="796"/>
      <c r="G33" s="270"/>
      <c r="H33" s="729"/>
      <c r="I33" s="269"/>
    </row>
    <row r="34" spans="1:9" s="828" customFormat="1" x14ac:dyDescent="0.2">
      <c r="A34" s="1167" t="s">
        <v>595</v>
      </c>
      <c r="B34" s="796"/>
      <c r="C34" s="796"/>
      <c r="D34" s="796"/>
      <c r="E34" s="270">
        <v>0</v>
      </c>
      <c r="F34" s="270">
        <v>0</v>
      </c>
      <c r="G34" s="270">
        <v>0</v>
      </c>
      <c r="H34" s="729"/>
      <c r="I34" s="860">
        <v>0</v>
      </c>
    </row>
    <row r="35" spans="1:9" s="828" customFormat="1" x14ac:dyDescent="0.2">
      <c r="A35" s="618" t="s">
        <v>717</v>
      </c>
      <c r="B35" s="810"/>
      <c r="C35" s="810"/>
      <c r="D35" s="810"/>
      <c r="E35" s="270"/>
      <c r="F35" s="270"/>
      <c r="G35" s="270"/>
      <c r="H35" s="729"/>
      <c r="I35" s="860"/>
    </row>
    <row r="36" spans="1:9" s="828" customFormat="1" x14ac:dyDescent="0.2">
      <c r="A36" s="1169"/>
      <c r="B36" s="810"/>
      <c r="C36" s="810"/>
      <c r="D36" s="810"/>
      <c r="E36" s="810"/>
      <c r="F36" s="810"/>
      <c r="G36" s="810"/>
      <c r="H36" s="729"/>
      <c r="I36" s="269"/>
    </row>
    <row r="37" spans="1:9" x14ac:dyDescent="0.2">
      <c r="A37" s="621"/>
      <c r="B37" s="724"/>
      <c r="C37" s="724"/>
      <c r="D37" s="724"/>
      <c r="E37" s="791"/>
      <c r="F37" s="791"/>
      <c r="G37" s="272"/>
      <c r="H37" s="168"/>
      <c r="I37" s="249"/>
    </row>
    <row r="38" spans="1:9" x14ac:dyDescent="0.2">
      <c r="A38" s="949" t="s">
        <v>200</v>
      </c>
      <c r="B38" s="725"/>
      <c r="C38" s="726"/>
      <c r="D38" s="726"/>
      <c r="E38" s="727"/>
      <c r="F38" s="613"/>
      <c r="G38" s="273"/>
      <c r="H38" s="41"/>
      <c r="I38" s="1166"/>
    </row>
    <row r="39" spans="1:9" x14ac:dyDescent="0.2">
      <c r="A39" s="610"/>
      <c r="B39" s="833"/>
      <c r="C39" s="833"/>
      <c r="D39" s="833"/>
      <c r="E39" s="833"/>
      <c r="F39" s="833"/>
      <c r="G39" s="832"/>
      <c r="H39" s="832"/>
      <c r="I39" s="30"/>
    </row>
    <row r="40" spans="1:9" s="828" customFormat="1" x14ac:dyDescent="0.2">
      <c r="A40" s="610"/>
      <c r="B40" s="833"/>
      <c r="C40" s="833"/>
      <c r="D40" s="833"/>
      <c r="E40" s="833"/>
      <c r="F40" s="833"/>
      <c r="G40" s="832"/>
      <c r="H40" s="832"/>
      <c r="I40" s="30"/>
    </row>
    <row r="41" spans="1:9" x14ac:dyDescent="0.2">
      <c r="A41" s="4" t="s">
        <v>201</v>
      </c>
      <c r="B41" s="614"/>
      <c r="C41" s="614"/>
      <c r="D41" s="614"/>
      <c r="E41" s="614"/>
      <c r="F41" s="614"/>
      <c r="G41" s="171" t="s">
        <v>32</v>
      </c>
      <c r="H41" s="171"/>
      <c r="I41" s="30" t="s">
        <v>32</v>
      </c>
    </row>
    <row r="42" spans="1:9" x14ac:dyDescent="0.2">
      <c r="A42" s="610" t="s">
        <v>202</v>
      </c>
      <c r="B42" s="614"/>
      <c r="C42" s="614"/>
      <c r="D42" s="614"/>
      <c r="E42" s="614"/>
      <c r="F42" s="614"/>
      <c r="G42" s="186">
        <v>-90</v>
      </c>
      <c r="H42" s="187"/>
      <c r="I42" s="241">
        <v>0</v>
      </c>
    </row>
    <row r="43" spans="1:9" x14ac:dyDescent="0.2">
      <c r="A43" s="610" t="s">
        <v>195</v>
      </c>
      <c r="B43" s="614"/>
      <c r="C43" s="614"/>
      <c r="D43" s="614"/>
      <c r="E43" s="614"/>
      <c r="F43" s="614"/>
      <c r="G43" s="186">
        <v>0</v>
      </c>
      <c r="H43" s="187"/>
      <c r="I43" s="241">
        <v>0</v>
      </c>
    </row>
    <row r="44" spans="1:9" ht="15.75" thickBot="1" x14ac:dyDescent="0.25">
      <c r="A44" s="4" t="s">
        <v>203</v>
      </c>
      <c r="B44" s="614"/>
      <c r="C44" s="614"/>
      <c r="D44" s="614"/>
      <c r="E44" s="614"/>
      <c r="F44" s="614"/>
      <c r="G44" s="265">
        <f>SUM(G42:G43)</f>
        <v>-90</v>
      </c>
      <c r="H44" s="266"/>
      <c r="I44" s="267">
        <f>SUM(I42:I43)</f>
        <v>0</v>
      </c>
    </row>
    <row r="45" spans="1:9" x14ac:dyDescent="0.2">
      <c r="A45" s="610"/>
      <c r="B45" s="614"/>
      <c r="C45" s="614"/>
      <c r="D45" s="614"/>
      <c r="E45" s="614"/>
      <c r="F45" s="614"/>
      <c r="G45" s="19"/>
      <c r="H45" s="2"/>
      <c r="I45" s="610"/>
    </row>
    <row r="46" spans="1:9" x14ac:dyDescent="0.2">
      <c r="A46" s="268"/>
      <c r="B46" s="614"/>
      <c r="C46" s="614"/>
      <c r="D46" s="614"/>
      <c r="E46" s="614"/>
      <c r="F46" s="614"/>
      <c r="G46" s="19"/>
      <c r="H46" s="2"/>
      <c r="I46" s="610"/>
    </row>
    <row r="47" spans="1:9" x14ac:dyDescent="0.2">
      <c r="A47" s="56" t="s">
        <v>377</v>
      </c>
      <c r="B47" s="142"/>
      <c r="C47" s="142"/>
      <c r="D47" s="142"/>
      <c r="E47" s="142"/>
      <c r="F47" s="142"/>
      <c r="G47" s="171"/>
      <c r="H47" s="171"/>
      <c r="I47" s="30"/>
    </row>
    <row r="48" spans="1:9" x14ac:dyDescent="0.2">
      <c r="A48" s="56" t="s">
        <v>379</v>
      </c>
      <c r="B48" s="142"/>
      <c r="C48" s="142"/>
      <c r="D48" s="142"/>
      <c r="E48" s="142"/>
      <c r="F48" s="142"/>
      <c r="G48" s="171" t="s">
        <v>32</v>
      </c>
      <c r="H48" s="171"/>
      <c r="I48" s="30" t="s">
        <v>32</v>
      </c>
    </row>
    <row r="49" spans="1:9" x14ac:dyDescent="0.2">
      <c r="A49" s="618" t="s">
        <v>197</v>
      </c>
      <c r="B49" s="142"/>
      <c r="C49" s="142"/>
      <c r="D49" s="142"/>
      <c r="E49" s="142"/>
      <c r="F49" s="142"/>
      <c r="G49" s="263">
        <v>-90</v>
      </c>
      <c r="H49" s="264"/>
      <c r="I49" s="217">
        <v>0</v>
      </c>
    </row>
    <row r="50" spans="1:9" x14ac:dyDescent="0.2">
      <c r="A50" s="618" t="s">
        <v>198</v>
      </c>
      <c r="B50" s="142"/>
      <c r="C50" s="142"/>
      <c r="D50" s="142"/>
      <c r="E50" s="142"/>
      <c r="F50" s="142"/>
      <c r="G50" s="186">
        <v>-270</v>
      </c>
      <c r="H50" s="187"/>
      <c r="I50" s="241">
        <v>0</v>
      </c>
    </row>
    <row r="51" spans="1:9" x14ac:dyDescent="0.2">
      <c r="A51" s="618" t="s">
        <v>199</v>
      </c>
      <c r="B51" s="142"/>
      <c r="C51" s="142"/>
      <c r="D51" s="142"/>
      <c r="E51" s="142"/>
      <c r="F51" s="142"/>
      <c r="G51" s="186">
        <v>0</v>
      </c>
      <c r="H51" s="187"/>
      <c r="I51" s="241">
        <v>0</v>
      </c>
    </row>
    <row r="52" spans="1:9" ht="15.75" thickBot="1" x14ac:dyDescent="0.25">
      <c r="A52" s="56" t="s">
        <v>115</v>
      </c>
      <c r="B52" s="142"/>
      <c r="C52" s="142"/>
      <c r="D52" s="142"/>
      <c r="E52" s="142"/>
      <c r="F52" s="142"/>
      <c r="G52" s="265">
        <f>SUM(G49:G51)</f>
        <v>-360</v>
      </c>
      <c r="H52" s="266"/>
      <c r="I52" s="267">
        <f>SUM(I49:I51)</f>
        <v>0</v>
      </c>
    </row>
    <row r="53" spans="1:9" x14ac:dyDescent="0.2">
      <c r="A53" s="833"/>
      <c r="B53" s="833"/>
      <c r="C53" s="833"/>
      <c r="D53" s="833"/>
      <c r="E53" s="833"/>
      <c r="F53" s="833"/>
      <c r="G53" s="833"/>
      <c r="H53" s="833"/>
      <c r="I53" s="833"/>
    </row>
    <row r="54" spans="1:9" x14ac:dyDescent="0.2">
      <c r="A54" s="819"/>
      <c r="B54" s="819"/>
      <c r="C54" s="819"/>
      <c r="D54" s="819"/>
      <c r="E54" s="819"/>
      <c r="F54" s="819"/>
      <c r="G54" s="819"/>
      <c r="H54" s="819"/>
      <c r="I54" s="819"/>
    </row>
    <row r="55" spans="1:9" x14ac:dyDescent="0.2">
      <c r="A55" s="819"/>
      <c r="B55" s="819"/>
      <c r="C55" s="819"/>
      <c r="D55" s="819"/>
      <c r="E55" s="819"/>
      <c r="F55" s="819"/>
      <c r="G55" s="819"/>
      <c r="H55" s="819"/>
      <c r="I55" s="819"/>
    </row>
    <row r="56" spans="1:9" x14ac:dyDescent="0.2">
      <c r="A56" s="819"/>
      <c r="B56" s="819"/>
      <c r="C56" s="819"/>
      <c r="D56" s="819"/>
      <c r="E56" s="819"/>
      <c r="F56" s="819"/>
      <c r="G56" s="819"/>
      <c r="H56" s="819"/>
      <c r="I56" s="819"/>
    </row>
    <row r="57" spans="1:9" x14ac:dyDescent="0.2">
      <c r="A57" s="819"/>
      <c r="B57" s="819"/>
      <c r="C57" s="819"/>
      <c r="D57" s="819"/>
      <c r="E57" s="819"/>
      <c r="F57" s="819"/>
      <c r="G57" s="819"/>
      <c r="H57" s="819"/>
      <c r="I57" s="819"/>
    </row>
    <row r="58" spans="1:9" x14ac:dyDescent="0.2">
      <c r="A58" s="819"/>
      <c r="B58" s="819"/>
      <c r="C58" s="819"/>
      <c r="D58" s="819"/>
      <c r="E58" s="819"/>
      <c r="F58" s="819"/>
      <c r="G58" s="819"/>
      <c r="H58" s="819"/>
      <c r="I58" s="819"/>
    </row>
    <row r="59" spans="1:9" x14ac:dyDescent="0.2">
      <c r="A59" s="819"/>
      <c r="B59" s="819"/>
      <c r="C59" s="819"/>
      <c r="D59" s="819"/>
      <c r="E59" s="819"/>
      <c r="F59" s="819"/>
      <c r="G59" s="819"/>
      <c r="H59" s="819"/>
      <c r="I59" s="819"/>
    </row>
    <row r="60" spans="1:9" x14ac:dyDescent="0.2">
      <c r="A60" s="819"/>
      <c r="B60" s="819"/>
      <c r="C60" s="819"/>
      <c r="D60" s="819"/>
      <c r="E60" s="819"/>
      <c r="F60" s="819"/>
      <c r="G60" s="819"/>
      <c r="H60" s="819"/>
      <c r="I60" s="819"/>
    </row>
    <row r="61" spans="1:9" x14ac:dyDescent="0.2">
      <c r="A61" s="819"/>
      <c r="B61" s="819"/>
      <c r="C61" s="819"/>
      <c r="D61" s="819"/>
      <c r="E61" s="819"/>
      <c r="F61" s="819"/>
      <c r="G61" s="819"/>
      <c r="H61" s="819"/>
      <c r="I61" s="819"/>
    </row>
    <row r="62" spans="1:9" x14ac:dyDescent="0.2">
      <c r="A62" s="819"/>
      <c r="B62" s="819"/>
      <c r="C62" s="819"/>
      <c r="D62" s="819"/>
      <c r="E62" s="819"/>
      <c r="F62" s="819"/>
      <c r="G62" s="819"/>
      <c r="H62" s="819"/>
      <c r="I62" s="819"/>
    </row>
    <row r="63" spans="1:9" x14ac:dyDescent="0.2">
      <c r="A63" s="819"/>
      <c r="B63" s="819"/>
      <c r="C63" s="819"/>
      <c r="D63" s="819"/>
      <c r="E63" s="819"/>
      <c r="F63" s="819"/>
      <c r="G63" s="819"/>
      <c r="H63" s="819"/>
      <c r="I63" s="819"/>
    </row>
    <row r="64" spans="1:9" x14ac:dyDescent="0.2">
      <c r="A64" s="819"/>
      <c r="B64" s="819"/>
      <c r="C64" s="819"/>
      <c r="D64" s="819"/>
      <c r="E64" s="819"/>
      <c r="F64" s="819"/>
      <c r="G64" s="819"/>
      <c r="H64" s="819"/>
      <c r="I64" s="819"/>
    </row>
    <row r="65" spans="1:9" x14ac:dyDescent="0.2">
      <c r="A65" s="819"/>
      <c r="B65" s="819"/>
      <c r="C65" s="819"/>
      <c r="D65" s="819"/>
      <c r="E65" s="819"/>
      <c r="F65" s="819"/>
      <c r="G65" s="819"/>
      <c r="H65" s="819"/>
      <c r="I65" s="819"/>
    </row>
    <row r="66" spans="1:9" x14ac:dyDescent="0.2">
      <c r="A66" s="819"/>
      <c r="B66" s="819"/>
      <c r="C66" s="819"/>
      <c r="D66" s="819"/>
      <c r="E66" s="819"/>
      <c r="F66" s="819"/>
      <c r="G66" s="819"/>
      <c r="H66" s="819"/>
      <c r="I66" s="819"/>
    </row>
    <row r="67" spans="1:9" x14ac:dyDescent="0.2">
      <c r="A67" s="819"/>
      <c r="B67" s="819"/>
      <c r="C67" s="819"/>
      <c r="D67" s="819"/>
      <c r="E67" s="819"/>
      <c r="F67" s="819"/>
      <c r="G67" s="819"/>
      <c r="H67" s="819"/>
      <c r="I67" s="819"/>
    </row>
    <row r="68" spans="1:9" x14ac:dyDescent="0.2">
      <c r="A68" s="819"/>
      <c r="B68" s="819"/>
      <c r="C68" s="819"/>
      <c r="D68" s="819"/>
      <c r="E68" s="819"/>
      <c r="F68" s="819"/>
      <c r="G68" s="819"/>
      <c r="H68" s="819"/>
      <c r="I68" s="819"/>
    </row>
    <row r="69" spans="1:9" x14ac:dyDescent="0.2">
      <c r="A69" s="819"/>
      <c r="B69" s="819"/>
      <c r="C69" s="819"/>
      <c r="D69" s="819"/>
      <c r="E69" s="819"/>
      <c r="F69" s="819"/>
      <c r="G69" s="819"/>
      <c r="H69" s="819"/>
      <c r="I69" s="819"/>
    </row>
    <row r="70" spans="1:9" x14ac:dyDescent="0.2">
      <c r="A70" s="623"/>
      <c r="B70" s="623"/>
      <c r="C70" s="623"/>
      <c r="D70" s="623"/>
      <c r="E70" s="623"/>
      <c r="F70" s="623"/>
      <c r="G70" s="623"/>
      <c r="H70" s="623"/>
      <c r="I70" s="623"/>
    </row>
    <row r="71" spans="1:9" x14ac:dyDescent="0.2">
      <c r="A71" s="623"/>
      <c r="B71" s="623"/>
      <c r="C71" s="623"/>
      <c r="D71" s="623"/>
      <c r="E71" s="623"/>
      <c r="F71" s="623"/>
      <c r="G71" s="623"/>
      <c r="H71" s="623"/>
      <c r="I71" s="623"/>
    </row>
    <row r="72" spans="1:9" x14ac:dyDescent="0.2">
      <c r="A72" s="623"/>
      <c r="B72" s="623"/>
      <c r="C72" s="623"/>
      <c r="D72" s="623"/>
      <c r="E72" s="623"/>
      <c r="F72" s="623"/>
      <c r="G72" s="623"/>
      <c r="H72" s="623"/>
      <c r="I72" s="623"/>
    </row>
    <row r="73" spans="1:9" x14ac:dyDescent="0.2">
      <c r="A73" s="216"/>
      <c r="B73" s="216"/>
      <c r="C73" s="216"/>
      <c r="D73" s="216"/>
      <c r="E73" s="216"/>
      <c r="F73" s="216"/>
      <c r="G73" s="216"/>
      <c r="H73" s="216"/>
      <c r="I73" s="216"/>
    </row>
    <row r="74" spans="1:9" x14ac:dyDescent="0.2">
      <c r="A74" s="216"/>
      <c r="B74" s="216"/>
      <c r="C74" s="216"/>
      <c r="D74" s="216"/>
      <c r="E74" s="216"/>
      <c r="F74" s="216"/>
      <c r="G74" s="216"/>
      <c r="H74" s="216"/>
      <c r="I74" s="216"/>
    </row>
    <row r="75" spans="1:9" x14ac:dyDescent="0.2">
      <c r="A75" s="216"/>
      <c r="B75" s="216"/>
      <c r="C75" s="216"/>
      <c r="D75" s="216"/>
      <c r="E75" s="216"/>
      <c r="F75" s="216"/>
      <c r="G75" s="216"/>
      <c r="H75" s="216"/>
      <c r="I75" s="216"/>
    </row>
    <row r="76" spans="1:9" x14ac:dyDescent="0.2">
      <c r="A76" s="216"/>
      <c r="B76" s="216"/>
      <c r="C76" s="216"/>
      <c r="D76" s="216"/>
      <c r="E76" s="216"/>
      <c r="F76" s="216"/>
      <c r="G76" s="216"/>
      <c r="H76" s="216"/>
      <c r="I76" s="216"/>
    </row>
    <row r="77" spans="1:9" x14ac:dyDescent="0.2">
      <c r="A77" s="216"/>
      <c r="B77" s="216"/>
      <c r="C77" s="216"/>
      <c r="D77" s="216"/>
      <c r="E77" s="216"/>
      <c r="F77" s="216"/>
      <c r="G77" s="216"/>
      <c r="H77" s="216"/>
      <c r="I77" s="216"/>
    </row>
  </sheetData>
  <sheetProtection password="D714" sheet="1" objects="1" scenarios="1"/>
  <customSheetViews>
    <customSheetView guid="{44A2B057-7D30-4594-817B-0DBCD9A92E4A}" fitToPage="1" hiddenRows="1">
      <selection activeCell="K16" sqref="K16"/>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fitToPage="1" hiddenRows="1">
      <selection activeCell="K16" sqref="K16"/>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5" orientation="portrait" r:id="rId3"/>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P50"/>
  <sheetViews>
    <sheetView topLeftCell="A4" workbookViewId="0">
      <selection activeCell="N21" sqref="N21"/>
    </sheetView>
  </sheetViews>
  <sheetFormatPr defaultRowHeight="15" x14ac:dyDescent="0.2"/>
  <cols>
    <col min="1" max="1" width="13.6640625" customWidth="1"/>
    <col min="6" max="6" width="8.77734375" style="828"/>
    <col min="7" max="7" width="0.21875" style="828" customWidth="1"/>
    <col min="9" max="9" width="0.21875" customWidth="1"/>
    <col min="10" max="10" width="9.5546875" style="828" customWidth="1"/>
    <col min="11" max="11" width="0.21875" style="828" customWidth="1"/>
  </cols>
  <sheetData>
    <row r="1" spans="1:16" x14ac:dyDescent="0.2">
      <c r="A1" s="20" t="str">
        <f>+'1'!A1</f>
        <v>CWM TAF LOCAL HEALTH BOARD ANNUAL ACCOUNTS 2018-19</v>
      </c>
      <c r="B1" s="2"/>
      <c r="C1" s="2"/>
      <c r="D1" s="2"/>
      <c r="E1" s="2"/>
      <c r="F1" s="610"/>
      <c r="G1" s="610"/>
      <c r="H1" s="2"/>
      <c r="I1" s="2"/>
      <c r="J1" s="610"/>
      <c r="K1" s="610"/>
      <c r="L1" s="2"/>
      <c r="M1" s="316"/>
      <c r="N1" s="316"/>
      <c r="O1" s="316"/>
      <c r="P1" s="316"/>
    </row>
    <row r="2" spans="1:16" x14ac:dyDescent="0.2">
      <c r="A2" s="21"/>
      <c r="B2" s="21"/>
      <c r="C2" s="21"/>
      <c r="D2" s="21"/>
      <c r="E2" s="21"/>
      <c r="F2" s="999"/>
      <c r="G2" s="999"/>
      <c r="H2" s="21"/>
      <c r="I2" s="21"/>
      <c r="J2" s="999"/>
      <c r="K2" s="999"/>
      <c r="L2" s="21"/>
      <c r="M2" s="316"/>
      <c r="N2" s="316"/>
      <c r="O2" s="316"/>
      <c r="P2" s="316"/>
    </row>
    <row r="3" spans="1:16" x14ac:dyDescent="0.2">
      <c r="A3" s="22"/>
      <c r="B3" s="22"/>
      <c r="C3" s="22"/>
      <c r="D3" s="22"/>
      <c r="E3" s="23"/>
      <c r="F3" s="23"/>
      <c r="G3" s="23"/>
      <c r="H3" s="22"/>
      <c r="I3" s="22"/>
      <c r="J3" s="615"/>
      <c r="K3" s="615"/>
      <c r="L3" s="24"/>
    </row>
    <row r="4" spans="1:16" ht="15.75" x14ac:dyDescent="0.25">
      <c r="A4" s="25" t="s">
        <v>21</v>
      </c>
      <c r="B4" s="615"/>
      <c r="C4" s="615"/>
      <c r="D4" s="615"/>
      <c r="E4" s="23"/>
      <c r="F4" s="23"/>
      <c r="G4" s="23"/>
      <c r="H4" s="615"/>
      <c r="I4" s="615"/>
      <c r="J4" s="615"/>
      <c r="K4" s="615"/>
      <c r="L4" s="24"/>
    </row>
    <row r="5" spans="1:16" ht="15.75" x14ac:dyDescent="0.25">
      <c r="A5" s="26" t="s">
        <v>751</v>
      </c>
      <c r="B5" s="27"/>
      <c r="C5" s="27"/>
      <c r="D5" s="27"/>
      <c r="E5" s="28"/>
      <c r="F5" s="28"/>
      <c r="G5" s="28"/>
      <c r="H5" s="27"/>
      <c r="I5" s="615"/>
      <c r="J5" s="615"/>
      <c r="K5" s="615"/>
      <c r="L5" s="29"/>
    </row>
    <row r="6" spans="1:16" x14ac:dyDescent="0.2">
      <c r="A6" s="27"/>
      <c r="B6" s="27"/>
      <c r="C6" s="27"/>
      <c r="D6" s="27"/>
      <c r="E6" s="620"/>
      <c r="F6" s="620"/>
      <c r="G6" s="620"/>
      <c r="H6" s="620"/>
      <c r="I6" s="620"/>
      <c r="J6" s="620"/>
      <c r="K6" s="620"/>
      <c r="L6" s="620"/>
    </row>
    <row r="7" spans="1:16" x14ac:dyDescent="0.2">
      <c r="A7" s="610"/>
      <c r="B7" s="610"/>
      <c r="C7" s="610"/>
      <c r="D7" s="610"/>
      <c r="E7" s="30"/>
      <c r="F7" s="31" t="s">
        <v>752</v>
      </c>
      <c r="G7" s="30"/>
      <c r="H7" s="31" t="s">
        <v>752</v>
      </c>
      <c r="I7" s="32"/>
      <c r="J7" s="33" t="s">
        <v>611</v>
      </c>
      <c r="K7" s="32"/>
      <c r="L7" s="33" t="s">
        <v>611</v>
      </c>
    </row>
    <row r="8" spans="1:16" x14ac:dyDescent="0.2">
      <c r="A8" s="610"/>
      <c r="B8" s="610"/>
      <c r="C8" s="610"/>
      <c r="D8" s="610"/>
      <c r="E8" s="1018" t="s">
        <v>22</v>
      </c>
      <c r="F8" s="34" t="s">
        <v>23</v>
      </c>
      <c r="G8" s="1018"/>
      <c r="H8" s="34" t="s">
        <v>23</v>
      </c>
      <c r="I8" s="35"/>
      <c r="J8" s="36" t="s">
        <v>23</v>
      </c>
      <c r="K8" s="35"/>
      <c r="L8" s="36" t="s">
        <v>23</v>
      </c>
    </row>
    <row r="9" spans="1:16" x14ac:dyDescent="0.2">
      <c r="A9" s="610"/>
      <c r="B9" s="610"/>
      <c r="C9" s="610"/>
      <c r="D9" s="610"/>
      <c r="E9" s="1017"/>
      <c r="F9" s="31" t="s">
        <v>710</v>
      </c>
      <c r="G9" s="1017"/>
      <c r="H9" s="33"/>
      <c r="I9" s="37"/>
      <c r="J9" s="33" t="s">
        <v>710</v>
      </c>
      <c r="K9" s="37"/>
      <c r="L9" s="33"/>
    </row>
    <row r="10" spans="1:16" x14ac:dyDescent="0.2">
      <c r="A10" s="610"/>
      <c r="B10" s="610"/>
      <c r="C10" s="610"/>
      <c r="D10" s="610"/>
      <c r="E10" s="1017"/>
      <c r="F10" s="31" t="s">
        <v>711</v>
      </c>
      <c r="G10" s="1017"/>
      <c r="H10" s="33"/>
      <c r="I10" s="37"/>
      <c r="J10" s="33" t="s">
        <v>711</v>
      </c>
      <c r="K10" s="37"/>
      <c r="L10" s="33"/>
    </row>
    <row r="11" spans="1:16" x14ac:dyDescent="0.2">
      <c r="A11" s="6" t="s">
        <v>24</v>
      </c>
      <c r="B11" s="610"/>
      <c r="C11" s="610"/>
      <c r="D11" s="610"/>
      <c r="E11" s="1017">
        <v>3.1</v>
      </c>
      <c r="F11" s="31">
        <f>+'24'!G15</f>
        <v>147605</v>
      </c>
      <c r="G11" s="1017"/>
      <c r="H11" s="31">
        <f>+'24'!G15</f>
        <v>147605</v>
      </c>
      <c r="I11" s="37"/>
      <c r="J11" s="33">
        <f>+'24'!H15</f>
        <v>144853</v>
      </c>
      <c r="K11" s="37"/>
      <c r="L11" s="33">
        <f>+'24'!H15</f>
        <v>144853</v>
      </c>
    </row>
    <row r="12" spans="1:16" x14ac:dyDescent="0.2">
      <c r="A12" s="610" t="s">
        <v>25</v>
      </c>
      <c r="B12" s="610"/>
      <c r="C12" s="610"/>
      <c r="D12" s="610"/>
      <c r="E12" s="1017">
        <v>3.2</v>
      </c>
      <c r="F12" s="31">
        <f>+'24'!E35</f>
        <v>165770</v>
      </c>
      <c r="G12" s="1017"/>
      <c r="H12" s="31">
        <f>+'24'!F35</f>
        <v>819233</v>
      </c>
      <c r="I12" s="37"/>
      <c r="J12" s="33">
        <f>+'24'!G35</f>
        <v>155798</v>
      </c>
      <c r="K12" s="37"/>
      <c r="L12" s="33">
        <f>+'24'!H35</f>
        <v>783863</v>
      </c>
    </row>
    <row r="13" spans="1:16" x14ac:dyDescent="0.2">
      <c r="A13" s="610" t="s">
        <v>26</v>
      </c>
      <c r="B13" s="610"/>
      <c r="C13" s="610"/>
      <c r="D13" s="610"/>
      <c r="E13" s="1017">
        <v>3.3</v>
      </c>
      <c r="F13" s="38">
        <f>+'25'!E27</f>
        <v>465516</v>
      </c>
      <c r="G13" s="1017"/>
      <c r="H13" s="38">
        <f>+'25'!G27</f>
        <v>472209</v>
      </c>
      <c r="I13" s="37"/>
      <c r="J13" s="39">
        <f>+'25'!I27</f>
        <v>427501</v>
      </c>
      <c r="K13" s="37"/>
      <c r="L13" s="39">
        <f>+'25'!K27</f>
        <v>431707</v>
      </c>
    </row>
    <row r="14" spans="1:16" x14ac:dyDescent="0.2">
      <c r="A14" s="610"/>
      <c r="B14" s="610"/>
      <c r="C14" s="610"/>
      <c r="D14" s="610"/>
      <c r="E14" s="1017"/>
      <c r="F14" s="32">
        <f>SUM(F11:F13)</f>
        <v>778891</v>
      </c>
      <c r="G14" s="1017"/>
      <c r="H14" s="32">
        <f>SUM(H11:H13)</f>
        <v>1439047</v>
      </c>
      <c r="I14" s="37"/>
      <c r="J14" s="37">
        <f>SUM(J11:J13)</f>
        <v>728152</v>
      </c>
      <c r="K14" s="37"/>
      <c r="L14" s="37">
        <f>SUM(L11:L13)</f>
        <v>1360423</v>
      </c>
    </row>
    <row r="15" spans="1:16" x14ac:dyDescent="0.2">
      <c r="A15" s="610" t="s">
        <v>27</v>
      </c>
      <c r="B15" s="610"/>
      <c r="C15" s="610"/>
      <c r="D15" s="610"/>
      <c r="E15" s="1017">
        <v>4</v>
      </c>
      <c r="F15" s="120">
        <f>-'26'!F41</f>
        <v>-91573</v>
      </c>
      <c r="G15" s="1017"/>
      <c r="H15" s="120">
        <f>-'26'!H41</f>
        <v>-751729</v>
      </c>
      <c r="I15" s="37"/>
      <c r="J15" s="121">
        <f>-'26'!J41</f>
        <v>-82852</v>
      </c>
      <c r="K15" s="37"/>
      <c r="L15" s="121">
        <f>-'26'!L41</f>
        <v>-715123</v>
      </c>
    </row>
    <row r="16" spans="1:16" x14ac:dyDescent="0.2">
      <c r="A16" s="4" t="s">
        <v>28</v>
      </c>
      <c r="B16" s="610"/>
      <c r="C16" s="610"/>
      <c r="D16" s="610"/>
      <c r="E16" s="1017"/>
      <c r="F16" s="32">
        <f>+F14+F15</f>
        <v>687318</v>
      </c>
      <c r="G16" s="1017"/>
      <c r="H16" s="32">
        <f>+H14+H15</f>
        <v>687318</v>
      </c>
      <c r="I16" s="37"/>
      <c r="J16" s="37">
        <f>+J14+J15</f>
        <v>645300</v>
      </c>
      <c r="K16" s="1036"/>
      <c r="L16" s="37">
        <f>+L14+L15</f>
        <v>645300</v>
      </c>
    </row>
    <row r="17" spans="1:12" x14ac:dyDescent="0.2">
      <c r="A17" s="618" t="s">
        <v>665</v>
      </c>
      <c r="B17" s="610"/>
      <c r="C17" s="610"/>
      <c r="D17" s="610"/>
      <c r="E17" s="1017">
        <v>5</v>
      </c>
      <c r="F17" s="551">
        <f>-'27'!G16</f>
        <v>-1</v>
      </c>
      <c r="G17" s="1017"/>
      <c r="H17" s="551">
        <f>-'27'!G16</f>
        <v>-1</v>
      </c>
      <c r="I17" s="37"/>
      <c r="J17" s="248">
        <f>-'27'!I16</f>
        <v>-4</v>
      </c>
      <c r="K17" s="248"/>
      <c r="L17" s="248">
        <f>-'27'!I16</f>
        <v>-4</v>
      </c>
    </row>
    <row r="18" spans="1:12" x14ac:dyDescent="0.2">
      <c r="A18" s="610" t="s">
        <v>29</v>
      </c>
      <c r="B18" s="610"/>
      <c r="C18" s="610"/>
      <c r="D18" s="610"/>
      <c r="E18" s="1017">
        <v>6</v>
      </c>
      <c r="F18" s="551">
        <f>-'27'!G30</f>
        <v>-44</v>
      </c>
      <c r="G18" s="1017"/>
      <c r="H18" s="551">
        <f>-'27'!G30</f>
        <v>-44</v>
      </c>
      <c r="I18" s="248"/>
      <c r="J18" s="248">
        <f>-'27'!I30</f>
        <v>-40</v>
      </c>
      <c r="K18" s="248"/>
      <c r="L18" s="248">
        <f>-'27'!I30</f>
        <v>-40</v>
      </c>
    </row>
    <row r="19" spans="1:12" x14ac:dyDescent="0.2">
      <c r="A19" s="610" t="s">
        <v>30</v>
      </c>
      <c r="B19" s="610"/>
      <c r="C19" s="610"/>
      <c r="D19" s="610"/>
      <c r="E19" s="1017">
        <v>7</v>
      </c>
      <c r="F19" s="120">
        <f>+'27'!G46</f>
        <v>74</v>
      </c>
      <c r="G19" s="1017"/>
      <c r="H19" s="120">
        <f>+'27'!G46</f>
        <v>74</v>
      </c>
      <c r="I19" s="37"/>
      <c r="J19" s="1014">
        <f>+'27'!I46</f>
        <v>82</v>
      </c>
      <c r="K19" s="780"/>
      <c r="L19" s="1014">
        <f>+'27'!I46</f>
        <v>82</v>
      </c>
    </row>
    <row r="20" spans="1:12" ht="15.75" thickBot="1" x14ac:dyDescent="0.25">
      <c r="A20" s="4" t="s">
        <v>31</v>
      </c>
      <c r="B20" s="610"/>
      <c r="C20" s="610"/>
      <c r="D20" s="610"/>
      <c r="E20" s="1017"/>
      <c r="F20" s="40">
        <f>+F16+F17+F18+F19</f>
        <v>687347</v>
      </c>
      <c r="G20" s="1017"/>
      <c r="H20" s="40">
        <f>+H16+H17+H18+H19</f>
        <v>687347</v>
      </c>
      <c r="I20" s="32"/>
      <c r="J20" s="40">
        <f>+J16+J17+J18+J19</f>
        <v>645338</v>
      </c>
      <c r="K20" s="32"/>
      <c r="L20" s="40">
        <f>+L16+L17+L18+L19</f>
        <v>645338</v>
      </c>
    </row>
    <row r="21" spans="1:12" x14ac:dyDescent="0.2">
      <c r="A21" s="610"/>
      <c r="B21" s="610"/>
      <c r="C21" s="610"/>
      <c r="D21" s="610"/>
      <c r="E21" s="1017"/>
      <c r="F21" s="1017"/>
      <c r="G21" s="1017"/>
      <c r="H21" s="31"/>
      <c r="I21" s="37"/>
      <c r="J21" s="33"/>
      <c r="K21" s="37"/>
      <c r="L21" s="33"/>
    </row>
    <row r="22" spans="1:12" x14ac:dyDescent="0.2">
      <c r="A22" s="614"/>
      <c r="B22" s="614"/>
      <c r="C22" s="614"/>
      <c r="D22" s="614"/>
      <c r="E22" s="10"/>
      <c r="F22" s="10"/>
      <c r="G22" s="10"/>
      <c r="H22" s="64"/>
      <c r="I22" s="45"/>
      <c r="J22" s="45"/>
      <c r="K22" s="45"/>
      <c r="L22" s="43"/>
    </row>
    <row r="23" spans="1:12" s="1090" customFormat="1" x14ac:dyDescent="0.2">
      <c r="A23" s="1089" t="s">
        <v>841</v>
      </c>
      <c r="B23" s="1061"/>
      <c r="C23" s="1061"/>
      <c r="D23" s="1061"/>
      <c r="E23" s="1085"/>
      <c r="F23" s="1085"/>
      <c r="G23" s="1085"/>
      <c r="H23" s="1086"/>
      <c r="I23" s="1087"/>
      <c r="J23" s="1087"/>
      <c r="K23" s="1087"/>
      <c r="L23" s="1088"/>
    </row>
    <row r="24" spans="1:12" s="1090" customFormat="1" x14ac:dyDescent="0.2">
      <c r="A24" s="1089"/>
      <c r="B24" s="1061"/>
      <c r="C24" s="1061"/>
      <c r="D24" s="1061"/>
      <c r="E24" s="1085"/>
      <c r="F24" s="1085"/>
      <c r="G24" s="1085"/>
      <c r="H24" s="1086"/>
      <c r="I24" s="1087"/>
      <c r="J24" s="1087"/>
      <c r="K24" s="1087"/>
      <c r="L24" s="1088"/>
    </row>
    <row r="25" spans="1:12" s="1090" customFormat="1" x14ac:dyDescent="0.2">
      <c r="A25" s="1091" t="s">
        <v>842</v>
      </c>
      <c r="B25" s="1061"/>
      <c r="C25" s="1061"/>
      <c r="D25" s="1061"/>
      <c r="E25" s="1085"/>
      <c r="F25" s="1085"/>
      <c r="G25" s="1085"/>
      <c r="H25" s="1086"/>
      <c r="I25" s="1087"/>
      <c r="J25" s="1087"/>
      <c r="K25" s="1087"/>
      <c r="L25" s="1088"/>
    </row>
    <row r="26" spans="1:12" x14ac:dyDescent="0.2">
      <c r="A26" s="616"/>
      <c r="B26" s="142"/>
      <c r="C26" s="142"/>
      <c r="D26" s="142"/>
      <c r="E26" s="11"/>
      <c r="F26" s="11"/>
      <c r="G26" s="11"/>
      <c r="H26" s="767"/>
      <c r="I26" s="548"/>
      <c r="J26" s="548"/>
      <c r="K26" s="548"/>
      <c r="L26" s="548"/>
    </row>
    <row r="27" spans="1:12" s="601" customFormat="1" x14ac:dyDescent="0.2">
      <c r="A27" s="616"/>
      <c r="B27" s="142"/>
      <c r="C27" s="142"/>
      <c r="D27" s="142"/>
      <c r="E27" s="142"/>
      <c r="F27" s="796"/>
      <c r="G27" s="796"/>
      <c r="H27" s="769"/>
      <c r="I27" s="768"/>
      <c r="J27" s="768"/>
      <c r="K27" s="768"/>
      <c r="L27" s="530"/>
    </row>
    <row r="28" spans="1:12" x14ac:dyDescent="0.2">
      <c r="A28" s="596"/>
      <c r="B28" s="671"/>
      <c r="C28" s="671"/>
      <c r="D28" s="671"/>
      <c r="E28" s="581"/>
      <c r="F28" s="581"/>
      <c r="G28" s="581"/>
      <c r="H28" s="672"/>
      <c r="I28" s="672"/>
      <c r="J28" s="672"/>
      <c r="K28" s="672"/>
      <c r="L28" s="672"/>
    </row>
    <row r="29" spans="1:12" x14ac:dyDescent="0.2">
      <c r="A29" s="693"/>
      <c r="B29" s="673"/>
      <c r="C29" s="673"/>
      <c r="D29" s="673"/>
      <c r="E29" s="674"/>
      <c r="F29" s="674"/>
      <c r="G29" s="674"/>
      <c r="H29" s="675"/>
      <c r="I29" s="675"/>
      <c r="J29" s="675"/>
      <c r="K29" s="675"/>
      <c r="L29" s="675"/>
    </row>
    <row r="30" spans="1:12" x14ac:dyDescent="0.2">
      <c r="A30" s="596"/>
      <c r="B30" s="676"/>
      <c r="C30" s="676"/>
      <c r="D30" s="676"/>
      <c r="E30" s="674"/>
      <c r="F30" s="674"/>
      <c r="G30" s="674"/>
      <c r="H30" s="676"/>
      <c r="I30" s="676"/>
      <c r="J30" s="676"/>
      <c r="K30" s="676"/>
      <c r="L30" s="676"/>
    </row>
    <row r="31" spans="1:12" x14ac:dyDescent="0.2">
      <c r="A31" s="596"/>
      <c r="B31" s="676"/>
      <c r="C31" s="676"/>
      <c r="D31" s="676"/>
      <c r="E31" s="676"/>
      <c r="F31" s="676"/>
      <c r="G31" s="676"/>
      <c r="H31" s="676"/>
      <c r="I31" s="676"/>
      <c r="J31" s="676"/>
      <c r="K31" s="676"/>
      <c r="L31" s="676"/>
    </row>
    <row r="32" spans="1:12" x14ac:dyDescent="0.2">
      <c r="A32" s="623"/>
      <c r="B32" s="676"/>
      <c r="C32" s="676"/>
      <c r="D32" s="676"/>
      <c r="E32" s="676"/>
      <c r="F32" s="676"/>
      <c r="G32" s="676"/>
      <c r="H32" s="676"/>
      <c r="I32" s="676"/>
      <c r="J32" s="676"/>
      <c r="K32" s="676"/>
      <c r="L32" s="676"/>
    </row>
    <row r="33" spans="1:12" x14ac:dyDescent="0.2">
      <c r="B33" s="676"/>
      <c r="C33" s="676"/>
      <c r="D33" s="676"/>
      <c r="E33" s="676"/>
      <c r="F33" s="676"/>
      <c r="G33" s="676"/>
      <c r="H33" s="676"/>
      <c r="I33" s="676"/>
      <c r="J33" s="676"/>
      <c r="K33" s="676"/>
      <c r="L33" s="676"/>
    </row>
    <row r="34" spans="1:12" x14ac:dyDescent="0.2">
      <c r="A34" s="596"/>
      <c r="B34" s="676"/>
      <c r="C34" s="676"/>
      <c r="D34" s="676"/>
      <c r="E34" s="676"/>
      <c r="F34" s="676"/>
      <c r="G34" s="676"/>
      <c r="H34" s="676"/>
      <c r="I34" s="676"/>
      <c r="J34" s="676"/>
      <c r="K34" s="676"/>
      <c r="L34" s="676"/>
    </row>
    <row r="35" spans="1:12" x14ac:dyDescent="0.2">
      <c r="A35" s="623"/>
      <c r="B35" s="623"/>
      <c r="C35" s="623"/>
      <c r="D35" s="623"/>
      <c r="E35" s="623"/>
      <c r="F35" s="819"/>
      <c r="G35" s="819"/>
      <c r="H35" s="623"/>
      <c r="I35" s="623"/>
      <c r="J35" s="819"/>
      <c r="K35" s="819"/>
      <c r="L35" s="623"/>
    </row>
    <row r="36" spans="1:12" x14ac:dyDescent="0.2">
      <c r="A36" s="670"/>
      <c r="B36" s="623"/>
      <c r="C36" s="623"/>
      <c r="D36" s="623"/>
      <c r="E36" s="623"/>
      <c r="F36" s="819"/>
      <c r="G36" s="819"/>
      <c r="H36" s="623"/>
      <c r="I36" s="623"/>
      <c r="J36" s="819"/>
      <c r="K36" s="819"/>
      <c r="L36" s="623"/>
    </row>
    <row r="37" spans="1:12" x14ac:dyDescent="0.2">
      <c r="A37" s="623"/>
      <c r="B37" s="623"/>
      <c r="C37" s="623"/>
      <c r="D37" s="623"/>
      <c r="E37" s="623"/>
      <c r="F37" s="819"/>
      <c r="G37" s="819"/>
      <c r="H37" s="623"/>
      <c r="I37" s="623"/>
      <c r="J37" s="819"/>
      <c r="K37" s="819"/>
      <c r="L37" s="623"/>
    </row>
    <row r="38" spans="1:12" x14ac:dyDescent="0.2">
      <c r="A38" s="623"/>
      <c r="B38" s="623"/>
      <c r="C38" s="623"/>
      <c r="D38" s="623"/>
      <c r="E38" s="623"/>
      <c r="F38" s="819"/>
      <c r="G38" s="819"/>
      <c r="H38" s="623"/>
      <c r="I38" s="623"/>
      <c r="J38" s="819"/>
      <c r="K38" s="819"/>
      <c r="L38" s="623"/>
    </row>
    <row r="39" spans="1:12" x14ac:dyDescent="0.2">
      <c r="A39" s="623"/>
      <c r="B39" s="623"/>
      <c r="C39" s="623"/>
      <c r="D39" s="623"/>
      <c r="E39" s="623"/>
      <c r="F39" s="819"/>
      <c r="G39" s="819"/>
      <c r="H39" s="623"/>
      <c r="I39" s="623"/>
      <c r="J39" s="819"/>
      <c r="K39" s="819"/>
      <c r="L39" s="623"/>
    </row>
    <row r="40" spans="1:12" x14ac:dyDescent="0.2">
      <c r="A40" s="623"/>
      <c r="B40" s="623"/>
      <c r="C40" s="623"/>
      <c r="D40" s="623"/>
      <c r="E40" s="623"/>
      <c r="F40" s="819"/>
      <c r="G40" s="819"/>
      <c r="H40" s="623"/>
      <c r="I40" s="623"/>
      <c r="J40" s="819"/>
      <c r="K40" s="819"/>
      <c r="L40" s="623"/>
    </row>
    <row r="41" spans="1:12" x14ac:dyDescent="0.2">
      <c r="A41" s="623"/>
      <c r="B41" s="623"/>
      <c r="C41" s="623"/>
      <c r="D41" s="623"/>
      <c r="E41" s="623"/>
      <c r="F41" s="819"/>
      <c r="G41" s="819"/>
      <c r="H41" s="623"/>
      <c r="I41" s="623"/>
      <c r="J41" s="819"/>
      <c r="K41" s="819"/>
      <c r="L41" s="623"/>
    </row>
    <row r="42" spans="1:12" x14ac:dyDescent="0.2">
      <c r="A42" s="623"/>
      <c r="B42" s="623"/>
      <c r="C42" s="623"/>
      <c r="D42" s="623"/>
      <c r="E42" s="623"/>
      <c r="F42" s="819"/>
      <c r="G42" s="819"/>
      <c r="H42" s="623"/>
      <c r="I42" s="623"/>
      <c r="J42" s="819"/>
      <c r="K42" s="819"/>
      <c r="L42" s="623"/>
    </row>
    <row r="43" spans="1:12" x14ac:dyDescent="0.2">
      <c r="A43" s="623"/>
      <c r="B43" s="623"/>
      <c r="C43" s="623"/>
      <c r="D43" s="623"/>
      <c r="E43" s="623"/>
      <c r="F43" s="819"/>
      <c r="G43" s="819"/>
      <c r="H43" s="623"/>
      <c r="I43" s="623"/>
      <c r="J43" s="819"/>
      <c r="K43" s="819"/>
      <c r="L43" s="623"/>
    </row>
    <row r="44" spans="1:12" x14ac:dyDescent="0.2">
      <c r="A44" s="623"/>
      <c r="B44" s="623"/>
      <c r="C44" s="623"/>
      <c r="D44" s="623"/>
      <c r="E44" s="623"/>
      <c r="F44" s="819"/>
      <c r="G44" s="819"/>
      <c r="H44" s="623"/>
      <c r="I44" s="623"/>
      <c r="J44" s="819"/>
      <c r="K44" s="819"/>
      <c r="L44" s="623"/>
    </row>
    <row r="45" spans="1:12" x14ac:dyDescent="0.2">
      <c r="A45" s="623"/>
      <c r="B45" s="623"/>
      <c r="C45" s="623"/>
      <c r="D45" s="623"/>
      <c r="E45" s="623"/>
      <c r="F45" s="819"/>
      <c r="G45" s="819"/>
      <c r="H45" s="623"/>
      <c r="I45" s="623"/>
      <c r="J45" s="819"/>
      <c r="K45" s="819"/>
      <c r="L45" s="623"/>
    </row>
    <row r="46" spans="1:12" x14ac:dyDescent="0.2">
      <c r="A46" s="623"/>
      <c r="B46" s="623"/>
      <c r="C46" s="623"/>
      <c r="D46" s="623"/>
      <c r="E46" s="623"/>
      <c r="F46" s="819"/>
      <c r="G46" s="819"/>
      <c r="H46" s="623"/>
      <c r="I46" s="623"/>
      <c r="J46" s="819"/>
      <c r="K46" s="819"/>
      <c r="L46" s="623"/>
    </row>
    <row r="47" spans="1:12" x14ac:dyDescent="0.2">
      <c r="A47" s="623"/>
      <c r="B47" s="623"/>
      <c r="C47" s="623"/>
      <c r="D47" s="623"/>
      <c r="E47" s="623"/>
      <c r="F47" s="819"/>
      <c r="G47" s="819"/>
      <c r="H47" s="623"/>
      <c r="I47" s="623"/>
      <c r="J47" s="819"/>
      <c r="K47" s="819"/>
      <c r="L47" s="623"/>
    </row>
    <row r="48" spans="1:12" x14ac:dyDescent="0.2">
      <c r="A48" s="216"/>
      <c r="B48" s="216"/>
      <c r="C48" s="216"/>
      <c r="D48" s="216"/>
      <c r="E48" s="216"/>
      <c r="F48" s="819"/>
      <c r="G48" s="819"/>
      <c r="H48" s="216"/>
      <c r="I48" s="216"/>
      <c r="J48" s="819"/>
      <c r="K48" s="819"/>
      <c r="L48" s="216"/>
    </row>
    <row r="49" spans="1:12" x14ac:dyDescent="0.2">
      <c r="A49" s="216"/>
      <c r="B49" s="216"/>
      <c r="C49" s="216"/>
      <c r="D49" s="216"/>
      <c r="E49" s="216"/>
      <c r="F49" s="819"/>
      <c r="G49" s="819"/>
      <c r="H49" s="216"/>
      <c r="I49" s="216"/>
      <c r="J49" s="819"/>
      <c r="K49" s="819"/>
      <c r="L49" s="216"/>
    </row>
    <row r="50" spans="1:12" x14ac:dyDescent="0.2">
      <c r="E50" s="216"/>
      <c r="F50" s="819"/>
      <c r="G50" s="819"/>
    </row>
  </sheetData>
  <sheetProtection password="C3A5" sheet="1" objects="1" scenarios="1"/>
  <customSheetViews>
    <customSheetView guid="{44A2B057-7D30-4594-817B-0DBCD9A92E4A}" fitToPage="1">
      <selection activeCell="M24" sqref="M24"/>
      <pageMargins left="0.70866141732283472" right="0.70866141732283472" top="0.74803149606299213" bottom="0.74803149606299213" header="0.31496062992125984" footer="0.31496062992125984"/>
      <pageSetup paperSize="9" scale="86" orientation="portrait" r:id="rId1"/>
      <headerFooter>
        <oddFooter>&amp;C&amp;A</oddFooter>
      </headerFooter>
    </customSheetView>
    <customSheetView guid="{7FD99AA4-5903-494A-9F09-AEC84FBFFB84}" fitToPage="1">
      <selection activeCell="M24" sqref="M24"/>
      <pageMargins left="0.70866141732283472" right="0.70866141732283472" top="0.74803149606299213" bottom="0.74803149606299213" header="0.31496062992125984" footer="0.31496062992125984"/>
      <pageSetup paperSize="9" scale="8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5" orientation="portrait" r:id="rId3"/>
  <headerFooter>
    <oddFooter>&amp;C&amp;A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P81"/>
  <sheetViews>
    <sheetView topLeftCell="A16" zoomScale="85" zoomScaleNormal="85" workbookViewId="0">
      <selection activeCell="J40" sqref="J40"/>
    </sheetView>
  </sheetViews>
  <sheetFormatPr defaultRowHeight="15" x14ac:dyDescent="0.2"/>
  <cols>
    <col min="1" max="1" width="25.109375" customWidth="1"/>
    <col min="3" max="3" width="11" customWidth="1"/>
    <col min="5" max="5" width="0.6640625" customWidth="1"/>
    <col min="7" max="7" width="0.6640625" customWidth="1"/>
    <col min="9" max="9" width="0.6640625" customWidth="1"/>
    <col min="10" max="10" width="7.77734375" style="828" customWidth="1"/>
    <col min="11" max="11" width="0.6640625" style="828" customWidth="1"/>
    <col min="13" max="13" width="0.6640625" customWidth="1"/>
    <col min="14" max="14" width="8.88671875" style="363"/>
  </cols>
  <sheetData>
    <row r="1" spans="1:14" ht="15.75" x14ac:dyDescent="0.25">
      <c r="A1" s="20" t="str">
        <f>+'1'!A1</f>
        <v>CWM TAF LOCAL HEALTH BOARD ANNUAL ACCOUNTS 2018-19</v>
      </c>
      <c r="B1" s="136"/>
      <c r="C1" s="136"/>
      <c r="D1" s="136"/>
      <c r="E1" s="136"/>
      <c r="F1" s="137"/>
      <c r="G1" s="137"/>
      <c r="H1" s="137"/>
      <c r="I1" s="137"/>
      <c r="J1" s="137"/>
      <c r="K1" s="137"/>
      <c r="L1" s="137"/>
      <c r="M1" s="137"/>
      <c r="N1" s="1146"/>
    </row>
    <row r="2" spans="1:14" ht="7.5" customHeight="1" x14ac:dyDescent="0.2"/>
    <row r="3" spans="1:14" ht="15.75" x14ac:dyDescent="0.25">
      <c r="A3" s="232" t="s">
        <v>639</v>
      </c>
      <c r="B3" s="149"/>
      <c r="C3" s="150"/>
      <c r="D3" s="150"/>
      <c r="E3" s="150"/>
      <c r="F3" s="149"/>
      <c r="G3" s="149"/>
      <c r="H3" s="149"/>
      <c r="I3" s="149"/>
      <c r="J3" s="149"/>
      <c r="K3" s="149"/>
      <c r="L3" s="22"/>
      <c r="M3" s="22"/>
      <c r="N3" s="212"/>
    </row>
    <row r="4" spans="1:14" ht="9.75" customHeight="1" x14ac:dyDescent="0.25">
      <c r="A4" s="27"/>
      <c r="B4" s="149"/>
      <c r="C4" s="150"/>
      <c r="D4" s="150"/>
      <c r="E4" s="150"/>
      <c r="F4" s="149"/>
      <c r="G4" s="149"/>
      <c r="H4" s="149"/>
      <c r="I4" s="149"/>
      <c r="J4" s="109"/>
      <c r="K4" s="149"/>
      <c r="L4" s="22"/>
      <c r="M4" s="22"/>
      <c r="N4" s="25"/>
    </row>
    <row r="5" spans="1:14" x14ac:dyDescent="0.2">
      <c r="A5" s="4" t="s">
        <v>640</v>
      </c>
      <c r="B5" s="149"/>
      <c r="C5" s="2"/>
      <c r="D5" s="138" t="s">
        <v>371</v>
      </c>
      <c r="E5" s="30"/>
      <c r="F5" s="138" t="s">
        <v>372</v>
      </c>
      <c r="G5" s="138"/>
      <c r="H5" s="171" t="s">
        <v>373</v>
      </c>
      <c r="I5" s="156"/>
      <c r="J5" s="283" t="s">
        <v>124</v>
      </c>
      <c r="K5" s="156"/>
      <c r="L5" s="171" t="s">
        <v>115</v>
      </c>
      <c r="M5" s="171"/>
      <c r="N5" s="30" t="s">
        <v>611</v>
      </c>
    </row>
    <row r="6" spans="1:14" x14ac:dyDescent="0.2">
      <c r="A6" s="4"/>
      <c r="B6" s="149"/>
      <c r="C6" s="2"/>
      <c r="D6" s="138" t="s">
        <v>374</v>
      </c>
      <c r="E6" s="30"/>
      <c r="F6" s="138" t="s">
        <v>375</v>
      </c>
      <c r="G6" s="138"/>
      <c r="H6" s="171" t="s">
        <v>374</v>
      </c>
      <c r="I6" s="156"/>
      <c r="J6" s="283"/>
      <c r="K6" s="156"/>
      <c r="L6" s="171"/>
      <c r="M6" s="171"/>
      <c r="N6" s="171"/>
    </row>
    <row r="7" spans="1:14" x14ac:dyDescent="0.2">
      <c r="A7" s="2"/>
      <c r="B7" s="149"/>
      <c r="C7" s="2"/>
      <c r="D7" s="138"/>
      <c r="E7" s="30"/>
      <c r="F7" s="138" t="s">
        <v>376</v>
      </c>
      <c r="G7" s="138"/>
      <c r="H7" s="171"/>
      <c r="I7" s="156"/>
      <c r="J7" s="283"/>
      <c r="K7" s="156"/>
      <c r="L7" s="30"/>
      <c r="M7" s="30"/>
      <c r="N7" s="171"/>
    </row>
    <row r="8" spans="1:14" x14ac:dyDescent="0.2">
      <c r="A8" s="2"/>
      <c r="B8" s="149"/>
      <c r="C8" s="2"/>
      <c r="D8" s="156"/>
      <c r="E8" s="2"/>
      <c r="F8" s="156"/>
      <c r="G8" s="156"/>
      <c r="H8" s="30"/>
      <c r="I8" s="156"/>
      <c r="J8" s="284"/>
      <c r="K8" s="156"/>
      <c r="L8" s="171"/>
      <c r="M8" s="2"/>
      <c r="N8" s="4"/>
    </row>
    <row r="9" spans="1:14" x14ac:dyDescent="0.2">
      <c r="A9" s="2"/>
      <c r="B9" s="149"/>
      <c r="C9" s="2"/>
      <c r="D9" s="233" t="s">
        <v>32</v>
      </c>
      <c r="E9" s="30"/>
      <c r="F9" s="233" t="s">
        <v>32</v>
      </c>
      <c r="G9" s="156"/>
      <c r="H9" s="233" t="s">
        <v>32</v>
      </c>
      <c r="I9" s="156"/>
      <c r="J9" s="1023" t="s">
        <v>32</v>
      </c>
      <c r="K9" s="156"/>
      <c r="L9" s="171" t="s">
        <v>32</v>
      </c>
      <c r="M9" s="171"/>
      <c r="N9" s="171" t="s">
        <v>32</v>
      </c>
    </row>
    <row r="10" spans="1:14" x14ac:dyDescent="0.2">
      <c r="A10" s="165" t="s">
        <v>176</v>
      </c>
      <c r="B10" s="149"/>
      <c r="C10" s="2"/>
      <c r="D10" s="197">
        <v>273355</v>
      </c>
      <c r="E10" s="9"/>
      <c r="F10" s="197">
        <v>622</v>
      </c>
      <c r="G10" s="234"/>
      <c r="H10" s="197">
        <v>14318</v>
      </c>
      <c r="I10" s="150"/>
      <c r="J10" s="825">
        <v>12221</v>
      </c>
      <c r="K10" s="150"/>
      <c r="L10" s="174">
        <f>SUM(D10:J10)</f>
        <v>300516</v>
      </c>
      <c r="M10" s="215"/>
      <c r="N10" s="630">
        <v>287325</v>
      </c>
    </row>
    <row r="11" spans="1:14" x14ac:dyDescent="0.2">
      <c r="A11" s="165" t="s">
        <v>177</v>
      </c>
      <c r="B11" s="149"/>
      <c r="C11" s="2"/>
      <c r="D11" s="197">
        <v>29459</v>
      </c>
      <c r="E11" s="9"/>
      <c r="F11" s="197">
        <v>34</v>
      </c>
      <c r="G11" s="234"/>
      <c r="H11" s="197">
        <v>0</v>
      </c>
      <c r="I11" s="150"/>
      <c r="J11" s="825">
        <v>0</v>
      </c>
      <c r="K11" s="150"/>
      <c r="L11" s="174">
        <f t="shared" ref="L11:L15" si="0">SUM(D11:J11)</f>
        <v>29493</v>
      </c>
      <c r="M11" s="215"/>
      <c r="N11" s="630">
        <v>27048</v>
      </c>
    </row>
    <row r="12" spans="1:14" x14ac:dyDescent="0.2">
      <c r="A12" s="165" t="s">
        <v>178</v>
      </c>
      <c r="B12" s="149"/>
      <c r="C12" s="2"/>
      <c r="D12" s="197">
        <v>36435</v>
      </c>
      <c r="E12" s="9"/>
      <c r="F12" s="197">
        <v>43</v>
      </c>
      <c r="G12" s="234"/>
      <c r="H12" s="197">
        <v>0</v>
      </c>
      <c r="I12" s="150"/>
      <c r="J12" s="825">
        <v>0</v>
      </c>
      <c r="K12" s="150"/>
      <c r="L12" s="174">
        <f t="shared" si="0"/>
        <v>36478</v>
      </c>
      <c r="M12" s="215"/>
      <c r="N12" s="630">
        <v>34909</v>
      </c>
    </row>
    <row r="13" spans="1:14" x14ac:dyDescent="0.2">
      <c r="A13" s="165" t="s">
        <v>179</v>
      </c>
      <c r="B13" s="149"/>
      <c r="C13" s="2"/>
      <c r="D13" s="197">
        <v>49</v>
      </c>
      <c r="E13" s="9"/>
      <c r="F13" s="197">
        <v>0</v>
      </c>
      <c r="G13" s="234"/>
      <c r="H13" s="197">
        <v>0</v>
      </c>
      <c r="I13" s="150"/>
      <c r="J13" s="825">
        <v>0</v>
      </c>
      <c r="K13" s="150"/>
      <c r="L13" s="174">
        <f t="shared" si="0"/>
        <v>49</v>
      </c>
      <c r="M13" s="215"/>
      <c r="N13" s="630">
        <v>19</v>
      </c>
    </row>
    <row r="14" spans="1:14" x14ac:dyDescent="0.2">
      <c r="A14" s="165" t="s">
        <v>180</v>
      </c>
      <c r="B14" s="149"/>
      <c r="C14" s="2"/>
      <c r="D14" s="197">
        <v>0</v>
      </c>
      <c r="E14" s="9"/>
      <c r="F14" s="197">
        <v>0</v>
      </c>
      <c r="G14" s="234"/>
      <c r="H14" s="197">
        <v>0</v>
      </c>
      <c r="I14" s="150"/>
      <c r="J14" s="825">
        <v>0</v>
      </c>
      <c r="K14" s="150"/>
      <c r="L14" s="174">
        <f t="shared" si="0"/>
        <v>0</v>
      </c>
      <c r="M14" s="215"/>
      <c r="N14" s="630">
        <v>0</v>
      </c>
    </row>
    <row r="15" spans="1:14" x14ac:dyDescent="0.2">
      <c r="A15" s="165" t="s">
        <v>181</v>
      </c>
      <c r="B15" s="149"/>
      <c r="C15" s="2"/>
      <c r="D15" s="187">
        <v>0</v>
      </c>
      <c r="E15" s="9"/>
      <c r="F15" s="187">
        <v>0</v>
      </c>
      <c r="G15" s="234"/>
      <c r="H15" s="187">
        <v>0</v>
      </c>
      <c r="I15" s="150"/>
      <c r="J15" s="793">
        <v>0</v>
      </c>
      <c r="K15" s="150"/>
      <c r="L15" s="174">
        <f t="shared" si="0"/>
        <v>0</v>
      </c>
      <c r="M15" s="215"/>
      <c r="N15" s="167">
        <v>0</v>
      </c>
    </row>
    <row r="16" spans="1:14" ht="15.75" thickBot="1" x14ac:dyDescent="0.25">
      <c r="A16" s="4" t="s">
        <v>115</v>
      </c>
      <c r="B16" s="152"/>
      <c r="C16" s="12"/>
      <c r="D16" s="220">
        <f>SUM(D10:D15)</f>
        <v>339298</v>
      </c>
      <c r="E16" s="12"/>
      <c r="F16" s="220">
        <f>SUM(F10:F15)</f>
        <v>699</v>
      </c>
      <c r="G16" s="150"/>
      <c r="H16" s="220">
        <f>SUM(H10:H15)</f>
        <v>14318</v>
      </c>
      <c r="I16" s="150"/>
      <c r="J16" s="1024">
        <f>SUM(J10:J15)</f>
        <v>12221</v>
      </c>
      <c r="K16" s="150"/>
      <c r="L16" s="235">
        <f>SUM(L10:L15)</f>
        <v>366536</v>
      </c>
      <c r="M16" s="2"/>
      <c r="N16" s="220">
        <f>SUM(N10:N15)</f>
        <v>349301</v>
      </c>
    </row>
    <row r="17" spans="1:14" x14ac:dyDescent="0.2">
      <c r="A17" s="152"/>
      <c r="B17" s="152"/>
      <c r="C17" s="153"/>
      <c r="D17" s="152"/>
      <c r="E17" s="153"/>
      <c r="F17" s="152"/>
      <c r="G17" s="152"/>
      <c r="H17" s="236"/>
      <c r="I17" s="12"/>
      <c r="J17" s="251"/>
      <c r="K17" s="12"/>
      <c r="L17" s="152"/>
      <c r="M17" s="152"/>
      <c r="N17" s="610"/>
    </row>
    <row r="18" spans="1:14" x14ac:dyDescent="0.2">
      <c r="A18" s="149" t="s">
        <v>183</v>
      </c>
      <c r="B18" s="152"/>
      <c r="C18" s="153"/>
      <c r="D18" s="152"/>
      <c r="E18" s="153"/>
      <c r="F18" s="152"/>
      <c r="G18" s="152"/>
      <c r="H18" s="236"/>
      <c r="I18" s="12"/>
      <c r="J18" s="251"/>
      <c r="K18" s="12"/>
      <c r="L18" s="196">
        <f>744+150</f>
        <v>894</v>
      </c>
      <c r="M18" s="237"/>
      <c r="N18" s="630">
        <v>1008</v>
      </c>
    </row>
    <row r="19" spans="1:14" x14ac:dyDescent="0.2">
      <c r="A19" s="149" t="s">
        <v>184</v>
      </c>
      <c r="B19" s="152"/>
      <c r="C19" s="153"/>
      <c r="D19" s="152"/>
      <c r="E19" s="153"/>
      <c r="F19" s="152"/>
      <c r="G19" s="152"/>
      <c r="H19" s="236"/>
      <c r="I19" s="12"/>
      <c r="J19" s="251"/>
      <c r="K19" s="12"/>
      <c r="L19" s="186">
        <f>L16-L18</f>
        <v>365642</v>
      </c>
      <c r="M19" s="237"/>
      <c r="N19" s="167">
        <v>348293</v>
      </c>
    </row>
    <row r="20" spans="1:14" ht="15.75" thickBot="1" x14ac:dyDescent="0.25">
      <c r="A20" s="152"/>
      <c r="B20" s="152"/>
      <c r="C20" s="153"/>
      <c r="D20" s="152"/>
      <c r="E20" s="153"/>
      <c r="F20" s="152"/>
      <c r="G20" s="152"/>
      <c r="H20" s="236"/>
      <c r="I20" s="12"/>
      <c r="J20" s="251"/>
      <c r="K20" s="12"/>
      <c r="L20" s="235">
        <f>SUM(L18:L19)</f>
        <v>366536</v>
      </c>
      <c r="M20" s="152"/>
      <c r="N20" s="220">
        <f>SUM(N18:N19)</f>
        <v>349301</v>
      </c>
    </row>
    <row r="21" spans="1:14" ht="5.25" customHeight="1" x14ac:dyDescent="0.2">
      <c r="A21" s="152"/>
      <c r="B21" s="152"/>
      <c r="C21" s="153"/>
      <c r="D21" s="153"/>
      <c r="E21" s="153"/>
      <c r="F21" s="152"/>
      <c r="G21" s="152"/>
      <c r="H21" s="236"/>
      <c r="I21" s="12"/>
      <c r="J21" s="251"/>
      <c r="K21" s="12"/>
      <c r="L21" s="152"/>
      <c r="M21" s="152"/>
      <c r="N21" s="610"/>
    </row>
    <row r="22" spans="1:14" s="609" customFormat="1" ht="15" customHeight="1" x14ac:dyDescent="0.2">
      <c r="A22" s="682" t="s">
        <v>521</v>
      </c>
      <c r="B22" s="152"/>
      <c r="C22" s="153"/>
      <c r="D22" s="153"/>
      <c r="E22" s="153"/>
      <c r="F22" s="152"/>
      <c r="G22" s="152"/>
      <c r="H22" s="236"/>
      <c r="I22" s="12"/>
      <c r="J22" s="251"/>
      <c r="K22" s="12"/>
      <c r="L22" s="834">
        <v>108</v>
      </c>
      <c r="M22" s="152"/>
      <c r="N22" s="149">
        <v>-76</v>
      </c>
    </row>
    <row r="23" spans="1:14" s="828" customFormat="1" ht="15" customHeight="1" x14ac:dyDescent="0.2">
      <c r="A23" s="682"/>
      <c r="B23" s="152"/>
      <c r="C23" s="153"/>
      <c r="D23" s="153"/>
      <c r="E23" s="153"/>
      <c r="F23" s="152"/>
      <c r="G23" s="152"/>
      <c r="H23" s="236"/>
      <c r="I23" s="12"/>
      <c r="J23" s="251"/>
      <c r="K23" s="12"/>
      <c r="L23" s="834"/>
      <c r="M23" s="152"/>
      <c r="N23" s="149"/>
    </row>
    <row r="24" spans="1:14" s="828" customFormat="1" ht="15" customHeight="1" x14ac:dyDescent="0.2">
      <c r="A24" s="682"/>
      <c r="B24" s="152"/>
      <c r="C24" s="153"/>
      <c r="D24" s="153"/>
      <c r="E24" s="153"/>
      <c r="F24" s="152"/>
      <c r="G24" s="152"/>
      <c r="H24" s="236"/>
      <c r="I24" s="12"/>
      <c r="J24" s="251"/>
      <c r="K24" s="12"/>
      <c r="L24" s="834"/>
      <c r="M24" s="152"/>
      <c r="N24" s="149"/>
    </row>
    <row r="25" spans="1:14" s="828" customFormat="1" ht="15" customHeight="1" x14ac:dyDescent="0.2">
      <c r="A25" s="682"/>
      <c r="B25" s="152"/>
      <c r="C25" s="153"/>
      <c r="D25" s="153"/>
      <c r="E25" s="153"/>
      <c r="F25" s="152"/>
      <c r="G25" s="152"/>
      <c r="H25" s="236"/>
      <c r="I25" s="12"/>
      <c r="J25" s="251"/>
      <c r="K25" s="12"/>
      <c r="L25" s="834"/>
      <c r="M25" s="152"/>
      <c r="N25" s="149"/>
    </row>
    <row r="26" spans="1:14" s="828" customFormat="1" ht="15" customHeight="1" x14ac:dyDescent="0.2">
      <c r="A26" s="682"/>
      <c r="B26" s="152"/>
      <c r="C26" s="153"/>
      <c r="D26" s="153"/>
      <c r="E26" s="153"/>
      <c r="F26" s="152"/>
      <c r="G26" s="152"/>
      <c r="H26" s="236"/>
      <c r="I26" s="12"/>
      <c r="J26" s="251"/>
      <c r="K26" s="12"/>
      <c r="L26" s="834"/>
      <c r="M26" s="152"/>
      <c r="N26" s="149"/>
    </row>
    <row r="27" spans="1:14" s="828" customFormat="1" ht="15" customHeight="1" x14ac:dyDescent="0.2">
      <c r="A27" s="682"/>
      <c r="B27" s="152"/>
      <c r="C27" s="153"/>
      <c r="D27" s="153"/>
      <c r="E27" s="153"/>
      <c r="F27" s="152"/>
      <c r="G27" s="152"/>
      <c r="H27" s="236"/>
      <c r="I27" s="12"/>
      <c r="J27" s="251"/>
      <c r="K27" s="12"/>
      <c r="L27" s="834"/>
      <c r="M27" s="152"/>
      <c r="N27" s="149"/>
    </row>
    <row r="28" spans="1:14" s="828" customFormat="1" ht="15" customHeight="1" x14ac:dyDescent="0.2">
      <c r="A28" s="682"/>
      <c r="B28" s="152"/>
      <c r="C28" s="153"/>
      <c r="D28" s="153"/>
      <c r="E28" s="153"/>
      <c r="F28" s="152"/>
      <c r="G28" s="152"/>
      <c r="H28" s="236"/>
      <c r="I28" s="12"/>
      <c r="J28" s="251"/>
      <c r="K28" s="12"/>
      <c r="L28" s="834"/>
      <c r="M28" s="152"/>
      <c r="N28" s="149"/>
    </row>
    <row r="29" spans="1:14" s="828" customFormat="1" ht="15" customHeight="1" x14ac:dyDescent="0.2">
      <c r="A29" s="932" t="s">
        <v>681</v>
      </c>
      <c r="B29" s="152"/>
      <c r="C29" s="153"/>
      <c r="D29" s="153"/>
      <c r="E29" s="153"/>
      <c r="F29" s="152"/>
      <c r="G29" s="152"/>
      <c r="H29" s="236"/>
      <c r="I29" s="12"/>
      <c r="J29" s="251"/>
      <c r="K29" s="12"/>
      <c r="L29" s="834"/>
      <c r="M29" s="152"/>
      <c r="N29" s="149"/>
    </row>
    <row r="30" spans="1:14" s="828" customFormat="1" ht="15" customHeight="1" x14ac:dyDescent="0.2">
      <c r="A30" s="932"/>
      <c r="B30" s="152"/>
      <c r="C30" s="153"/>
      <c r="D30" s="153"/>
      <c r="E30" s="153"/>
      <c r="F30" s="152"/>
      <c r="G30" s="152"/>
      <c r="H30" s="236"/>
      <c r="I30" s="12"/>
      <c r="J30" s="251"/>
      <c r="K30" s="12"/>
      <c r="L30" s="834"/>
      <c r="M30" s="152"/>
      <c r="N30" s="149"/>
    </row>
    <row r="31" spans="1:14" s="828" customFormat="1" ht="15" customHeight="1" x14ac:dyDescent="0.2">
      <c r="A31" s="932"/>
      <c r="B31" s="152"/>
      <c r="C31" s="153"/>
      <c r="D31" s="153"/>
      <c r="E31" s="153"/>
      <c r="F31" s="152"/>
      <c r="G31" s="152"/>
      <c r="H31" s="236"/>
      <c r="I31" s="12"/>
      <c r="J31" s="251"/>
      <c r="K31" s="12"/>
      <c r="L31" s="834"/>
      <c r="M31" s="152"/>
      <c r="N31" s="149"/>
    </row>
    <row r="32" spans="1:14" s="609" customFormat="1" ht="15" customHeight="1" x14ac:dyDescent="0.2">
      <c r="A32" s="933"/>
      <c r="B32" s="152"/>
      <c r="C32" s="153"/>
      <c r="D32" s="153"/>
      <c r="E32" s="153"/>
      <c r="F32" s="152"/>
      <c r="G32" s="152"/>
      <c r="H32" s="236"/>
      <c r="I32" s="12"/>
      <c r="J32" s="251"/>
      <c r="K32" s="12"/>
      <c r="L32" s="152"/>
      <c r="M32" s="152"/>
      <c r="N32" s="610"/>
    </row>
    <row r="33" spans="1:14" x14ac:dyDescent="0.2">
      <c r="A33" s="4" t="s">
        <v>641</v>
      </c>
      <c r="B33" s="2"/>
      <c r="C33" s="2"/>
      <c r="D33" s="30"/>
      <c r="E33" s="2"/>
      <c r="F33" s="2"/>
      <c r="G33" s="2"/>
      <c r="H33" s="30"/>
      <c r="I33" s="2"/>
      <c r="J33" s="618"/>
      <c r="K33" s="610"/>
      <c r="L33" s="2"/>
      <c r="M33" s="2"/>
      <c r="N33" s="610"/>
    </row>
    <row r="34" spans="1:14" x14ac:dyDescent="0.2">
      <c r="A34" s="4"/>
      <c r="B34" s="2"/>
      <c r="C34" s="2"/>
      <c r="D34" s="138" t="s">
        <v>371</v>
      </c>
      <c r="E34" s="30"/>
      <c r="F34" s="138" t="s">
        <v>372</v>
      </c>
      <c r="G34" s="138"/>
      <c r="H34" s="171" t="s">
        <v>373</v>
      </c>
      <c r="I34" s="156"/>
      <c r="J34" s="283" t="s">
        <v>124</v>
      </c>
      <c r="K34" s="156"/>
      <c r="L34" s="171" t="s">
        <v>115</v>
      </c>
      <c r="M34" s="171"/>
      <c r="N34" s="30" t="s">
        <v>611</v>
      </c>
    </row>
    <row r="35" spans="1:14" x14ac:dyDescent="0.2">
      <c r="A35" s="4"/>
      <c r="B35" s="2"/>
      <c r="C35" s="2"/>
      <c r="D35" s="138" t="s">
        <v>374</v>
      </c>
      <c r="E35" s="30"/>
      <c r="F35" s="138" t="s">
        <v>375</v>
      </c>
      <c r="G35" s="138"/>
      <c r="H35" s="171" t="s">
        <v>374</v>
      </c>
      <c r="I35" s="156"/>
      <c r="J35" s="269"/>
      <c r="K35" s="156"/>
      <c r="L35" s="171"/>
      <c r="M35" s="171"/>
      <c r="N35" s="30"/>
    </row>
    <row r="36" spans="1:14" x14ac:dyDescent="0.2">
      <c r="A36" s="4"/>
      <c r="B36" s="2"/>
      <c r="C36" s="2"/>
      <c r="D36" s="138"/>
      <c r="E36" s="30"/>
      <c r="F36" s="138" t="s">
        <v>376</v>
      </c>
      <c r="G36" s="138"/>
      <c r="H36" s="171"/>
      <c r="I36" s="156"/>
      <c r="J36" s="269"/>
      <c r="K36" s="156"/>
      <c r="L36" s="30"/>
      <c r="M36" s="30"/>
      <c r="N36" s="30"/>
    </row>
    <row r="37" spans="1:14" x14ac:dyDescent="0.2">
      <c r="A37" s="2"/>
      <c r="B37" s="2"/>
      <c r="C37" s="2"/>
      <c r="D37" s="138" t="s">
        <v>186</v>
      </c>
      <c r="E37" s="156"/>
      <c r="F37" s="138" t="s">
        <v>186</v>
      </c>
      <c r="G37" s="30"/>
      <c r="H37" s="138" t="s">
        <v>186</v>
      </c>
      <c r="I37" s="238"/>
      <c r="J37" s="1025"/>
      <c r="K37" s="238"/>
      <c r="L37" s="138" t="s">
        <v>186</v>
      </c>
      <c r="M37" s="138"/>
      <c r="N37" s="156" t="s">
        <v>186</v>
      </c>
    </row>
    <row r="38" spans="1:14" x14ac:dyDescent="0.2">
      <c r="A38" s="165"/>
      <c r="B38" s="2"/>
      <c r="C38" s="2"/>
      <c r="D38" s="2"/>
      <c r="E38" s="2"/>
      <c r="F38" s="2"/>
      <c r="G38" s="2"/>
      <c r="H38" s="4"/>
      <c r="I38" s="2"/>
      <c r="J38" s="618"/>
      <c r="K38" s="610"/>
      <c r="L38" s="2"/>
      <c r="M38" s="2"/>
      <c r="N38" s="610"/>
    </row>
    <row r="39" spans="1:14" x14ac:dyDescent="0.2">
      <c r="A39" s="165" t="s">
        <v>585</v>
      </c>
      <c r="B39" s="165"/>
      <c r="C39" s="2"/>
      <c r="D39" s="197">
        <v>1462</v>
      </c>
      <c r="E39" s="845"/>
      <c r="F39" s="197">
        <f>7+4</f>
        <v>11</v>
      </c>
      <c r="G39" s="845"/>
      <c r="H39" s="197">
        <f>23+1</f>
        <v>24</v>
      </c>
      <c r="I39" s="12"/>
      <c r="J39" s="825">
        <v>6</v>
      </c>
      <c r="K39" s="12"/>
      <c r="L39" s="174">
        <f t="shared" ref="L39:L46" si="1">SUM(D39:J39)</f>
        <v>1503</v>
      </c>
      <c r="M39" s="165"/>
      <c r="N39" s="630">
        <v>1487</v>
      </c>
    </row>
    <row r="40" spans="1:14" x14ac:dyDescent="0.2">
      <c r="A40" s="165" t="s">
        <v>185</v>
      </c>
      <c r="B40" s="165"/>
      <c r="C40" s="2"/>
      <c r="D40" s="197">
        <v>645</v>
      </c>
      <c r="E40" s="845"/>
      <c r="F40" s="197">
        <v>1</v>
      </c>
      <c r="G40" s="845"/>
      <c r="H40" s="197">
        <f>34+18</f>
        <v>52</v>
      </c>
      <c r="I40" s="12"/>
      <c r="J40" s="825">
        <f>113+18</f>
        <v>131</v>
      </c>
      <c r="K40" s="12"/>
      <c r="L40" s="174">
        <f t="shared" si="1"/>
        <v>829</v>
      </c>
      <c r="M40" s="165"/>
      <c r="N40" s="630">
        <v>788</v>
      </c>
    </row>
    <row r="41" spans="1:14" x14ac:dyDescent="0.2">
      <c r="A41" s="165" t="s">
        <v>573</v>
      </c>
      <c r="B41" s="165"/>
      <c r="C41" s="2"/>
      <c r="D41" s="197">
        <v>2276</v>
      </c>
      <c r="E41" s="845"/>
      <c r="F41" s="197">
        <v>1</v>
      </c>
      <c r="G41" s="845"/>
      <c r="H41" s="197">
        <v>130</v>
      </c>
      <c r="I41" s="12"/>
      <c r="J41" s="825">
        <v>0</v>
      </c>
      <c r="K41" s="12"/>
      <c r="L41" s="174">
        <f t="shared" si="1"/>
        <v>2407</v>
      </c>
      <c r="M41" s="165"/>
      <c r="N41" s="630">
        <v>2378</v>
      </c>
    </row>
    <row r="42" spans="1:14" x14ac:dyDescent="0.2">
      <c r="A42" s="165" t="s">
        <v>574</v>
      </c>
      <c r="B42" s="165"/>
      <c r="C42" s="2"/>
      <c r="D42" s="197">
        <v>258</v>
      </c>
      <c r="E42" s="845"/>
      <c r="F42" s="197">
        <v>0</v>
      </c>
      <c r="G42" s="845">
        <v>0</v>
      </c>
      <c r="H42" s="197">
        <v>0</v>
      </c>
      <c r="I42" s="12"/>
      <c r="J42" s="825">
        <v>0</v>
      </c>
      <c r="K42" s="12"/>
      <c r="L42" s="174">
        <f t="shared" si="1"/>
        <v>258</v>
      </c>
      <c r="M42" s="165"/>
      <c r="N42" s="630">
        <v>254</v>
      </c>
    </row>
    <row r="43" spans="1:14" x14ac:dyDescent="0.2">
      <c r="A43" s="108" t="s">
        <v>575</v>
      </c>
      <c r="B43" s="165"/>
      <c r="C43" s="2"/>
      <c r="D43" s="197">
        <v>1313</v>
      </c>
      <c r="E43" s="845"/>
      <c r="F43" s="197">
        <v>0</v>
      </c>
      <c r="G43" s="845"/>
      <c r="H43" s="197">
        <v>11</v>
      </c>
      <c r="I43" s="12"/>
      <c r="J43" s="825">
        <v>0</v>
      </c>
      <c r="K43" s="12"/>
      <c r="L43" s="174">
        <f t="shared" si="1"/>
        <v>1324</v>
      </c>
      <c r="M43" s="165"/>
      <c r="N43" s="630">
        <v>1310</v>
      </c>
    </row>
    <row r="44" spans="1:14" x14ac:dyDescent="0.2">
      <c r="A44" s="108" t="s">
        <v>576</v>
      </c>
      <c r="B44" s="165"/>
      <c r="C44" s="2"/>
      <c r="D44" s="197">
        <v>436</v>
      </c>
      <c r="E44" s="845"/>
      <c r="F44" s="197">
        <v>0</v>
      </c>
      <c r="G44" s="845"/>
      <c r="H44" s="197">
        <f>1+11</f>
        <v>12</v>
      </c>
      <c r="I44" s="12"/>
      <c r="J44" s="825">
        <v>0</v>
      </c>
      <c r="K44" s="12"/>
      <c r="L44" s="174">
        <f t="shared" si="1"/>
        <v>448</v>
      </c>
      <c r="M44" s="165"/>
      <c r="N44" s="630">
        <v>446</v>
      </c>
    </row>
    <row r="45" spans="1:14" x14ac:dyDescent="0.2">
      <c r="A45" s="108" t="s">
        <v>577</v>
      </c>
      <c r="B45" s="165"/>
      <c r="C45" s="2"/>
      <c r="D45" s="197">
        <v>158</v>
      </c>
      <c r="E45" s="845"/>
      <c r="F45" s="197">
        <v>0</v>
      </c>
      <c r="G45" s="845"/>
      <c r="H45" s="197">
        <v>4</v>
      </c>
      <c r="I45" s="12"/>
      <c r="J45" s="825">
        <v>0</v>
      </c>
      <c r="K45" s="12"/>
      <c r="L45" s="174">
        <f t="shared" si="1"/>
        <v>162</v>
      </c>
      <c r="M45" s="165"/>
      <c r="N45" s="630">
        <v>165</v>
      </c>
    </row>
    <row r="46" spans="1:14" x14ac:dyDescent="0.2">
      <c r="A46" s="165" t="s">
        <v>578</v>
      </c>
      <c r="B46" s="165"/>
      <c r="C46" s="2"/>
      <c r="D46" s="197">
        <v>737</v>
      </c>
      <c r="E46" s="845"/>
      <c r="F46" s="197">
        <v>0</v>
      </c>
      <c r="G46" s="845"/>
      <c r="H46" s="197">
        <v>0</v>
      </c>
      <c r="I46" s="12"/>
      <c r="J46" s="825">
        <v>0</v>
      </c>
      <c r="K46" s="12"/>
      <c r="L46" s="174">
        <f t="shared" si="1"/>
        <v>737</v>
      </c>
      <c r="M46" s="165"/>
      <c r="N46" s="630">
        <v>733</v>
      </c>
    </row>
    <row r="47" spans="1:14" ht="15.75" thickBot="1" x14ac:dyDescent="0.25">
      <c r="A47" s="165" t="s">
        <v>579</v>
      </c>
      <c r="B47" s="165"/>
      <c r="C47" s="41"/>
      <c r="D47" s="239">
        <v>6</v>
      </c>
      <c r="E47" s="187"/>
      <c r="F47" s="239">
        <v>0</v>
      </c>
      <c r="G47" s="187">
        <v>0</v>
      </c>
      <c r="H47" s="239">
        <v>0</v>
      </c>
      <c r="I47" s="236"/>
      <c r="J47" s="825">
        <v>0</v>
      </c>
      <c r="K47" s="236"/>
      <c r="L47" s="240">
        <f>SUM(D47:J47)</f>
        <v>6</v>
      </c>
      <c r="M47" s="241"/>
      <c r="N47" s="630">
        <v>2</v>
      </c>
    </row>
    <row r="48" spans="1:14" ht="15.75" thickBot="1" x14ac:dyDescent="0.25">
      <c r="A48" s="174" t="s">
        <v>115</v>
      </c>
      <c r="B48" s="241"/>
      <c r="C48" s="41"/>
      <c r="D48" s="242">
        <f>SUM(D39:D47)</f>
        <v>7291</v>
      </c>
      <c r="E48" s="41"/>
      <c r="F48" s="242">
        <f>SUM(F39:F47)</f>
        <v>13</v>
      </c>
      <c r="G48" s="41"/>
      <c r="H48" s="242">
        <f>SUM(H39:H47)</f>
        <v>233</v>
      </c>
      <c r="I48" s="41"/>
      <c r="J48" s="1026">
        <f>SUM(J39:J47)</f>
        <v>137</v>
      </c>
      <c r="K48" s="41"/>
      <c r="L48" s="242">
        <f>SUM(L39:L47)</f>
        <v>7674</v>
      </c>
      <c r="M48" s="199"/>
      <c r="N48" s="243">
        <f>SUM(N39:N47)</f>
        <v>7563</v>
      </c>
    </row>
    <row r="49" spans="1:16" ht="11.25" customHeight="1" x14ac:dyDescent="0.2">
      <c r="A49" s="19"/>
      <c r="B49" s="244"/>
      <c r="C49" s="244"/>
      <c r="D49" s="244"/>
      <c r="E49" s="272"/>
      <c r="F49" s="245"/>
      <c r="G49" s="272"/>
      <c r="H49" s="246"/>
      <c r="I49" s="1022"/>
      <c r="J49" s="840"/>
      <c r="K49" s="1022"/>
      <c r="L49" s="245"/>
      <c r="M49" s="272"/>
      <c r="N49" s="610"/>
    </row>
    <row r="50" spans="1:16" x14ac:dyDescent="0.2">
      <c r="A50" s="622" t="s">
        <v>642</v>
      </c>
      <c r="B50" s="835"/>
      <c r="C50" s="835"/>
      <c r="D50" s="625"/>
      <c r="E50" s="625"/>
      <c r="F50" s="247"/>
      <c r="G50" s="1027"/>
      <c r="H50" s="600"/>
      <c r="I50" s="259"/>
      <c r="J50" s="1028"/>
      <c r="K50" s="259"/>
      <c r="L50" s="845"/>
      <c r="M50" s="845"/>
      <c r="N50" s="610"/>
    </row>
    <row r="51" spans="1:16" x14ac:dyDescent="0.2">
      <c r="A51" s="622"/>
      <c r="B51" s="835"/>
      <c r="C51" s="167"/>
      <c r="D51" s="835"/>
      <c r="E51" s="166"/>
      <c r="F51" s="167"/>
      <c r="G51" s="835"/>
      <c r="H51" s="835"/>
      <c r="I51" s="625"/>
      <c r="J51" s="487"/>
      <c r="K51" s="625"/>
      <c r="L51" s="845"/>
      <c r="M51" s="845"/>
      <c r="N51" s="610"/>
    </row>
    <row r="52" spans="1:16" x14ac:dyDescent="0.2">
      <c r="A52" s="819"/>
      <c r="B52" s="625"/>
      <c r="C52" s="187"/>
      <c r="D52" s="187"/>
      <c r="E52" s="187"/>
      <c r="F52" s="187"/>
      <c r="G52" s="625"/>
      <c r="H52" s="625"/>
      <c r="I52" s="187"/>
      <c r="J52" s="793"/>
      <c r="K52" s="187"/>
      <c r="L52" s="845"/>
      <c r="M52" s="845"/>
      <c r="N52" s="610"/>
      <c r="P52" s="9"/>
    </row>
    <row r="53" spans="1:16" x14ac:dyDescent="0.2">
      <c r="A53" s="819"/>
      <c r="B53" s="845"/>
      <c r="C53" s="845"/>
      <c r="D53" s="845"/>
      <c r="E53" s="845"/>
      <c r="F53" s="845"/>
      <c r="G53" s="845"/>
      <c r="H53" s="845"/>
      <c r="I53" s="845"/>
      <c r="J53" s="791"/>
      <c r="K53" s="845"/>
      <c r="L53" s="845"/>
      <c r="M53" s="845"/>
      <c r="N53" s="610"/>
      <c r="P53" s="9"/>
    </row>
    <row r="54" spans="1:16" x14ac:dyDescent="0.2">
      <c r="A54" s="819"/>
      <c r="B54" s="833"/>
      <c r="C54" s="833"/>
      <c r="D54" s="833"/>
      <c r="E54" s="833"/>
      <c r="F54" s="833"/>
      <c r="G54" s="833"/>
      <c r="H54" s="833"/>
      <c r="I54" s="833"/>
      <c r="J54" s="796"/>
      <c r="K54" s="833"/>
      <c r="L54" s="833"/>
      <c r="M54" s="833"/>
      <c r="N54" s="610"/>
      <c r="P54" s="9"/>
    </row>
    <row r="55" spans="1:16" x14ac:dyDescent="0.2">
      <c r="A55" s="810"/>
      <c r="B55" s="810"/>
      <c r="C55" s="810"/>
      <c r="D55" s="810"/>
      <c r="E55" s="810"/>
      <c r="F55" s="168"/>
      <c r="G55" s="168"/>
      <c r="H55" s="845"/>
      <c r="I55" s="810"/>
      <c r="J55" s="810"/>
      <c r="K55" s="810"/>
      <c r="L55" s="832"/>
      <c r="M55" s="881"/>
      <c r="N55" s="30"/>
    </row>
    <row r="56" spans="1:16" x14ac:dyDescent="0.2">
      <c r="A56" s="578" t="s">
        <v>643</v>
      </c>
      <c r="B56" s="833"/>
      <c r="C56" s="833"/>
      <c r="D56" s="833"/>
      <c r="E56" s="833"/>
      <c r="F56" s="833"/>
      <c r="G56" s="833"/>
      <c r="H56" s="833"/>
      <c r="I56" s="833"/>
      <c r="J56" s="796"/>
      <c r="K56" s="833"/>
      <c r="L56" s="250"/>
      <c r="M56" s="833"/>
      <c r="N56" s="527"/>
    </row>
    <row r="57" spans="1:16" x14ac:dyDescent="0.2">
      <c r="A57" s="1061"/>
      <c r="B57" s="833"/>
      <c r="C57" s="833"/>
      <c r="D57" s="833"/>
      <c r="E57" s="833"/>
      <c r="F57" s="833"/>
      <c r="G57" s="833"/>
      <c r="H57" s="833"/>
      <c r="I57" s="833"/>
      <c r="J57" s="796"/>
      <c r="K57" s="833"/>
      <c r="L57" s="252"/>
      <c r="M57" s="253"/>
      <c r="N57" s="282"/>
    </row>
    <row r="58" spans="1:16" x14ac:dyDescent="0.2">
      <c r="A58" s="591"/>
      <c r="B58" s="833"/>
      <c r="C58" s="833"/>
      <c r="D58" s="833"/>
      <c r="E58" s="833"/>
      <c r="F58" s="833"/>
      <c r="G58" s="833"/>
      <c r="H58" s="833"/>
      <c r="I58" s="833"/>
      <c r="J58" s="796"/>
      <c r="K58" s="833"/>
      <c r="L58" s="252"/>
      <c r="M58" s="253"/>
      <c r="N58" s="282"/>
    </row>
    <row r="59" spans="1:16" x14ac:dyDescent="0.2">
      <c r="A59" s="833"/>
      <c r="B59" s="833"/>
      <c r="C59" s="833"/>
      <c r="D59" s="833"/>
      <c r="E59" s="833"/>
      <c r="F59" s="833"/>
      <c r="G59" s="833"/>
      <c r="H59" s="833"/>
      <c r="I59" s="833"/>
      <c r="J59" s="796"/>
      <c r="K59" s="833"/>
      <c r="L59" s="252"/>
      <c r="M59" s="253"/>
      <c r="N59" s="282"/>
    </row>
    <row r="60" spans="1:16" x14ac:dyDescent="0.2">
      <c r="A60" s="796"/>
      <c r="B60" s="833"/>
      <c r="C60" s="833"/>
      <c r="D60" s="833"/>
      <c r="E60" s="833"/>
      <c r="F60" s="833"/>
      <c r="G60" s="833"/>
      <c r="H60" s="833"/>
      <c r="I60" s="833"/>
      <c r="J60" s="796"/>
      <c r="K60" s="833"/>
      <c r="L60" s="833"/>
      <c r="M60" s="833"/>
      <c r="N60" s="610"/>
    </row>
    <row r="61" spans="1:16" x14ac:dyDescent="0.2">
      <c r="A61" s="819"/>
      <c r="B61" s="704"/>
      <c r="C61" s="704"/>
      <c r="D61" s="617"/>
      <c r="E61" s="617"/>
      <c r="F61" s="617"/>
      <c r="G61" s="835"/>
      <c r="H61" s="617"/>
      <c r="I61" s="617"/>
      <c r="J61" s="671"/>
      <c r="K61" s="617"/>
      <c r="L61" s="704"/>
      <c r="M61" s="704"/>
      <c r="N61" s="1164"/>
      <c r="O61" s="316"/>
    </row>
    <row r="62" spans="1:16" x14ac:dyDescent="0.2">
      <c r="A62" s="796"/>
      <c r="B62" s="704"/>
      <c r="C62" s="704"/>
      <c r="D62" s="617"/>
      <c r="E62" s="617"/>
      <c r="F62" s="617"/>
      <c r="G62" s="835"/>
      <c r="H62" s="617"/>
      <c r="I62" s="617"/>
      <c r="J62" s="617"/>
      <c r="K62" s="617"/>
      <c r="L62" s="879"/>
      <c r="M62" s="704"/>
      <c r="N62" s="1170"/>
      <c r="O62" s="316"/>
    </row>
    <row r="63" spans="1:16" x14ac:dyDescent="0.2">
      <c r="A63" s="796"/>
      <c r="B63" s="704"/>
      <c r="C63" s="704"/>
      <c r="D63" s="617"/>
      <c r="E63" s="617"/>
      <c r="F63" s="617"/>
      <c r="G63" s="835"/>
      <c r="H63" s="617"/>
      <c r="I63" s="617"/>
      <c r="J63" s="617"/>
      <c r="K63" s="617"/>
      <c r="L63" s="879"/>
      <c r="M63" s="704"/>
      <c r="N63" s="1170"/>
      <c r="O63" s="316"/>
    </row>
    <row r="64" spans="1:16" x14ac:dyDescent="0.2">
      <c r="A64" s="796"/>
      <c r="B64" s="704"/>
      <c r="C64" s="704"/>
      <c r="D64" s="617"/>
      <c r="E64" s="617"/>
      <c r="F64" s="617"/>
      <c r="G64" s="835"/>
      <c r="H64" s="617"/>
      <c r="I64" s="617"/>
      <c r="J64" s="617"/>
      <c r="K64" s="617"/>
      <c r="L64" s="879"/>
      <c r="M64" s="704"/>
      <c r="N64" s="1170"/>
      <c r="O64" s="316"/>
    </row>
    <row r="65" spans="1:15" x14ac:dyDescent="0.2">
      <c r="A65" s="704"/>
      <c r="B65" s="704"/>
      <c r="C65" s="704"/>
      <c r="D65" s="617"/>
      <c r="E65" s="617"/>
      <c r="F65" s="617"/>
      <c r="G65" s="135"/>
      <c r="H65" s="617"/>
      <c r="I65" s="617"/>
      <c r="J65" s="617"/>
      <c r="K65" s="617"/>
      <c r="L65" s="879"/>
      <c r="M65" s="704"/>
      <c r="N65" s="1170"/>
      <c r="O65" s="316"/>
    </row>
    <row r="66" spans="1:15" x14ac:dyDescent="0.2">
      <c r="A66" s="704"/>
      <c r="B66" s="704"/>
      <c r="C66" s="704"/>
      <c r="D66" s="617"/>
      <c r="E66" s="617"/>
      <c r="F66" s="617"/>
      <c r="G66" s="135"/>
      <c r="H66" s="617"/>
      <c r="I66" s="617"/>
      <c r="J66" s="617"/>
      <c r="K66" s="617"/>
      <c r="L66" s="880"/>
      <c r="M66" s="704"/>
      <c r="N66" s="1171"/>
      <c r="O66" s="316"/>
    </row>
    <row r="67" spans="1:15" x14ac:dyDescent="0.2">
      <c r="A67" s="704"/>
      <c r="B67" s="704"/>
      <c r="C67" s="704"/>
      <c r="D67" s="617"/>
      <c r="E67" s="617"/>
      <c r="F67" s="617"/>
      <c r="G67" s="135"/>
      <c r="H67" s="617"/>
      <c r="I67" s="617"/>
      <c r="J67" s="617"/>
      <c r="K67" s="617"/>
      <c r="L67" s="46"/>
      <c r="M67" s="881"/>
      <c r="N67" s="514"/>
      <c r="O67" s="316"/>
    </row>
    <row r="68" spans="1:15" x14ac:dyDescent="0.2">
      <c r="A68" s="882"/>
      <c r="B68" s="704"/>
      <c r="C68" s="704"/>
      <c r="D68" s="617"/>
      <c r="E68" s="617"/>
      <c r="F68" s="617"/>
      <c r="G68" s="135"/>
      <c r="H68" s="617"/>
      <c r="I68" s="617"/>
      <c r="J68" s="617"/>
      <c r="K68" s="617"/>
      <c r="L68" s="704"/>
      <c r="M68" s="704"/>
      <c r="N68" s="1164"/>
      <c r="O68" s="316"/>
    </row>
    <row r="69" spans="1:15" x14ac:dyDescent="0.2">
      <c r="A69" s="883"/>
      <c r="B69" s="704"/>
      <c r="C69" s="704"/>
      <c r="D69" s="617"/>
      <c r="E69" s="617"/>
      <c r="F69" s="617"/>
      <c r="G69" s="135"/>
      <c r="H69" s="617"/>
      <c r="I69" s="617"/>
      <c r="J69" s="617"/>
      <c r="K69" s="617"/>
      <c r="L69" s="703"/>
      <c r="M69" s="703"/>
      <c r="N69" s="718"/>
      <c r="O69" s="316"/>
    </row>
    <row r="70" spans="1:15" x14ac:dyDescent="0.2">
      <c r="A70" s="883"/>
      <c r="B70" s="704"/>
      <c r="C70" s="704"/>
      <c r="D70" s="617"/>
      <c r="E70" s="617"/>
      <c r="F70" s="617"/>
      <c r="G70" s="135"/>
      <c r="H70" s="617"/>
      <c r="I70" s="617"/>
      <c r="J70" s="617"/>
      <c r="K70" s="617"/>
      <c r="L70" s="703"/>
      <c r="M70" s="703"/>
      <c r="N70" s="718"/>
      <c r="O70" s="316"/>
    </row>
    <row r="71" spans="1:15" x14ac:dyDescent="0.2">
      <c r="A71" s="702"/>
      <c r="B71" s="666"/>
      <c r="C71" s="666"/>
      <c r="D71" s="615"/>
      <c r="E71" s="615"/>
      <c r="F71" s="615"/>
      <c r="G71" s="212"/>
      <c r="H71" s="615"/>
      <c r="I71" s="615"/>
      <c r="J71" s="615"/>
      <c r="K71" s="615"/>
      <c r="L71" s="703"/>
      <c r="M71" s="703"/>
      <c r="N71" s="718"/>
      <c r="O71" s="316"/>
    </row>
    <row r="72" spans="1:15" x14ac:dyDescent="0.2">
      <c r="A72" s="702"/>
      <c r="B72" s="666"/>
      <c r="C72" s="666"/>
      <c r="D72" s="615"/>
      <c r="E72" s="615"/>
      <c r="F72" s="615"/>
      <c r="G72" s="615"/>
      <c r="H72" s="615"/>
      <c r="I72" s="615"/>
      <c r="J72" s="615"/>
      <c r="K72" s="615"/>
      <c r="L72" s="703"/>
      <c r="M72" s="703"/>
      <c r="N72" s="718"/>
      <c r="O72" s="316"/>
    </row>
    <row r="73" spans="1:15" x14ac:dyDescent="0.2">
      <c r="A73" s="702"/>
      <c r="B73" s="666"/>
      <c r="C73" s="666"/>
      <c r="D73" s="615"/>
      <c r="E73" s="615"/>
      <c r="F73" s="615"/>
      <c r="G73" s="615"/>
      <c r="H73" s="615"/>
      <c r="I73" s="615"/>
      <c r="J73" s="615"/>
      <c r="K73" s="615"/>
      <c r="L73" s="703"/>
      <c r="M73" s="703"/>
      <c r="N73" s="718"/>
      <c r="O73" s="316"/>
    </row>
    <row r="74" spans="1:15" x14ac:dyDescent="0.2">
      <c r="A74" s="702"/>
      <c r="B74" s="666"/>
      <c r="C74" s="666"/>
      <c r="D74" s="615"/>
      <c r="E74" s="615"/>
      <c r="F74" s="615"/>
      <c r="G74" s="615"/>
      <c r="H74" s="615"/>
      <c r="I74" s="615"/>
      <c r="J74" s="615"/>
      <c r="K74" s="615"/>
      <c r="L74" s="703"/>
      <c r="M74" s="703"/>
      <c r="N74" s="718"/>
      <c r="O74" s="316"/>
    </row>
    <row r="75" spans="1:15" x14ac:dyDescent="0.2">
      <c r="A75" s="702"/>
      <c r="B75" s="666"/>
      <c r="C75" s="666"/>
      <c r="D75" s="615"/>
      <c r="E75" s="615"/>
      <c r="F75" s="615"/>
      <c r="G75" s="615"/>
      <c r="H75" s="615"/>
      <c r="I75" s="615"/>
      <c r="J75" s="615"/>
      <c r="K75" s="615"/>
      <c r="L75" s="703"/>
      <c r="M75" s="703"/>
      <c r="N75" s="718"/>
      <c r="O75" s="316"/>
    </row>
    <row r="76" spans="1:15" x14ac:dyDescent="0.2">
      <c r="A76" s="666"/>
      <c r="B76" s="666"/>
      <c r="C76" s="666"/>
      <c r="D76" s="615"/>
      <c r="E76" s="615"/>
      <c r="F76" s="615"/>
      <c r="G76" s="615"/>
      <c r="H76" s="615"/>
      <c r="I76" s="615"/>
      <c r="J76" s="615"/>
      <c r="K76" s="615"/>
      <c r="L76" s="704"/>
      <c r="M76" s="704"/>
      <c r="N76" s="1164"/>
      <c r="O76" s="316"/>
    </row>
    <row r="77" spans="1:15" x14ac:dyDescent="0.2">
      <c r="A77" s="702"/>
      <c r="B77" s="666"/>
      <c r="C77" s="666"/>
      <c r="D77" s="615"/>
      <c r="E77" s="615"/>
      <c r="F77" s="615"/>
      <c r="G77" s="615"/>
      <c r="H77" s="615"/>
      <c r="I77" s="615"/>
      <c r="J77" s="615"/>
      <c r="K77" s="615"/>
      <c r="L77" s="705"/>
      <c r="M77" s="316"/>
      <c r="N77" s="1172"/>
      <c r="O77" s="316"/>
    </row>
    <row r="78" spans="1:15" x14ac:dyDescent="0.2">
      <c r="A78" s="666"/>
      <c r="B78" s="666"/>
      <c r="C78" s="666"/>
      <c r="D78" s="615"/>
      <c r="E78" s="615"/>
      <c r="F78" s="615"/>
      <c r="G78" s="615"/>
      <c r="H78" s="615"/>
      <c r="I78" s="615"/>
      <c r="J78" s="615"/>
      <c r="K78" s="615"/>
      <c r="L78" s="316"/>
      <c r="M78" s="316"/>
      <c r="N78" s="1164"/>
      <c r="O78" s="316"/>
    </row>
    <row r="79" spans="1:15" x14ac:dyDescent="0.2">
      <c r="A79" s="702"/>
      <c r="B79" s="666"/>
      <c r="C79" s="666"/>
      <c r="D79" s="615"/>
      <c r="E79" s="615"/>
      <c r="F79" s="615"/>
      <c r="G79" s="615"/>
      <c r="H79" s="615"/>
      <c r="I79" s="615"/>
      <c r="J79" s="615"/>
      <c r="K79" s="615"/>
      <c r="L79" s="703"/>
      <c r="M79" s="703"/>
      <c r="N79" s="718"/>
      <c r="O79" s="316"/>
    </row>
    <row r="80" spans="1:15" x14ac:dyDescent="0.2">
      <c r="A80" s="164"/>
      <c r="B80" s="164"/>
      <c r="C80" s="164"/>
      <c r="D80" s="164"/>
      <c r="E80" s="164"/>
      <c r="F80" s="164"/>
      <c r="G80" s="164"/>
      <c r="H80" s="164"/>
      <c r="I80" s="164"/>
      <c r="J80" s="164"/>
      <c r="K80" s="164"/>
      <c r="L80" s="164"/>
      <c r="M80" s="164"/>
      <c r="N80" s="145"/>
    </row>
    <row r="81" spans="1:14" x14ac:dyDescent="0.2">
      <c r="A81" s="164"/>
      <c r="B81" s="164"/>
      <c r="C81" s="164"/>
      <c r="D81" s="164"/>
      <c r="E81" s="164"/>
      <c r="F81" s="164"/>
      <c r="G81" s="164"/>
      <c r="H81" s="164"/>
      <c r="I81" s="164"/>
      <c r="J81" s="164"/>
      <c r="K81" s="164"/>
      <c r="L81" s="164"/>
      <c r="M81" s="164"/>
      <c r="N81" s="145"/>
    </row>
  </sheetData>
  <sheetProtection password="D714" sheet="1" objects="1" scenarios="1"/>
  <customSheetViews>
    <customSheetView guid="{44A2B057-7D30-4594-817B-0DBCD9A92E4A}" fitToPage="1" topLeftCell="A31">
      <selection activeCell="C56" sqref="C56"/>
      <pageMargins left="0.70866141732283472" right="0.70866141732283472" top="0.74803149606299213" bottom="0.74803149606299213" header="0.31496062992125984" footer="0.31496062992125984"/>
      <pageSetup paperSize="9" scale="74" orientation="portrait" r:id="rId1"/>
      <headerFooter>
        <oddFooter>&amp;C&amp;A</oddFooter>
      </headerFooter>
    </customSheetView>
    <customSheetView guid="{7FD99AA4-5903-494A-9F09-AEC84FBFFB84}" fitToPage="1" topLeftCell="A34">
      <selection activeCell="O46" sqref="O46"/>
      <pageMargins left="0.70866141732283472" right="0.70866141732283472" top="0.74803149606299213" bottom="0.74803149606299213" header="0.31496062992125984" footer="0.31496062992125984"/>
      <pageSetup paperSize="9" scale="7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3" orientation="portrait" r:id="rId3"/>
  <headerFooter>
    <oddFooter>&amp;C&amp;A</oddFooter>
  </headerFooter>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R54"/>
  <sheetViews>
    <sheetView workbookViewId="0">
      <selection activeCell="N21" sqref="N21"/>
    </sheetView>
  </sheetViews>
  <sheetFormatPr defaultColWidth="29.109375" defaultRowHeight="15" x14ac:dyDescent="0.2"/>
  <cols>
    <col min="2" max="2" width="2.6640625" customWidth="1"/>
    <col min="3" max="3" width="10.6640625" customWidth="1"/>
    <col min="4" max="4" width="1.44140625" customWidth="1"/>
    <col min="5" max="5" width="11.6640625" customWidth="1"/>
    <col min="6" max="6" width="1" customWidth="1"/>
    <col min="7" max="7" width="9.6640625" style="638" customWidth="1"/>
    <col min="8" max="8" width="0.6640625" customWidth="1"/>
    <col min="9" max="9" width="8.44140625" customWidth="1"/>
    <col min="10" max="10" width="1.109375" customWidth="1"/>
    <col min="11" max="11" width="8.6640625" style="363" customWidth="1"/>
  </cols>
  <sheetData>
    <row r="1" spans="1:18" ht="15.75" x14ac:dyDescent="0.25">
      <c r="A1" s="20" t="str">
        <f>+'1'!A1</f>
        <v>CWM TAF LOCAL HEALTH BOARD ANNUAL ACCOUNTS 2018-19</v>
      </c>
      <c r="B1" s="136"/>
      <c r="C1" s="136"/>
      <c r="D1" s="136"/>
      <c r="E1" s="136"/>
      <c r="F1" s="137"/>
      <c r="G1" s="1146"/>
      <c r="H1" s="137"/>
      <c r="I1" s="137"/>
      <c r="J1" s="137"/>
      <c r="K1" s="1146"/>
      <c r="L1" s="615"/>
    </row>
    <row r="2" spans="1:18" x14ac:dyDescent="0.2">
      <c r="L2" s="316"/>
    </row>
    <row r="3" spans="1:18" x14ac:dyDescent="0.2">
      <c r="L3" s="316"/>
    </row>
    <row r="4" spans="1:18" x14ac:dyDescent="0.2">
      <c r="A4" s="254" t="s">
        <v>644</v>
      </c>
      <c r="B4" s="712"/>
      <c r="C4" s="712"/>
      <c r="D4" s="712"/>
      <c r="E4" s="712"/>
      <c r="F4" s="712"/>
      <c r="G4" s="254"/>
      <c r="H4" s="712"/>
      <c r="I4" s="712"/>
      <c r="J4" s="712"/>
      <c r="K4" s="254"/>
      <c r="L4" s="697"/>
      <c r="M4" s="605"/>
      <c r="N4" s="605"/>
      <c r="O4" s="605"/>
      <c r="P4" s="605"/>
      <c r="Q4" s="605"/>
    </row>
    <row r="5" spans="1:18" s="609" customFormat="1" x14ac:dyDescent="0.2">
      <c r="A5" s="254"/>
      <c r="B5" s="712"/>
      <c r="C5" s="712"/>
      <c r="D5" s="712"/>
      <c r="E5" s="712"/>
      <c r="F5" s="712"/>
      <c r="G5" s="254"/>
      <c r="H5" s="712"/>
      <c r="I5" s="712"/>
      <c r="J5" s="712"/>
      <c r="K5" s="1173"/>
      <c r="L5" s="697"/>
      <c r="M5" s="605"/>
      <c r="N5" s="605"/>
      <c r="O5" s="605"/>
      <c r="P5" s="605"/>
      <c r="Q5" s="605"/>
    </row>
    <row r="6" spans="1:18" ht="31.5" customHeight="1" x14ac:dyDescent="0.2">
      <c r="A6" s="712"/>
      <c r="B6" s="712"/>
      <c r="C6" s="713" t="s">
        <v>752</v>
      </c>
      <c r="D6" s="713"/>
      <c r="E6" s="713" t="s">
        <v>752</v>
      </c>
      <c r="F6" s="713"/>
      <c r="G6" s="1178" t="s">
        <v>752</v>
      </c>
      <c r="H6" s="713"/>
      <c r="I6" s="713" t="s">
        <v>752</v>
      </c>
      <c r="J6" s="713"/>
      <c r="K6" s="1174" t="s">
        <v>611</v>
      </c>
      <c r="L6" s="605"/>
      <c r="M6" s="605"/>
      <c r="N6" s="605"/>
      <c r="O6" s="605"/>
      <c r="P6" s="605"/>
      <c r="Q6" s="605"/>
    </row>
    <row r="7" spans="1:18" ht="96" customHeight="1" x14ac:dyDescent="0.2">
      <c r="A7" s="714" t="s">
        <v>536</v>
      </c>
      <c r="B7" s="712"/>
      <c r="C7" s="715" t="s">
        <v>537</v>
      </c>
      <c r="D7" s="713"/>
      <c r="E7" s="715" t="s">
        <v>538</v>
      </c>
      <c r="F7" s="715"/>
      <c r="G7" s="1179" t="s">
        <v>539</v>
      </c>
      <c r="H7" s="715"/>
      <c r="I7" s="715" t="s">
        <v>540</v>
      </c>
      <c r="J7" s="715"/>
      <c r="K7" s="1175" t="s">
        <v>539</v>
      </c>
      <c r="L7" s="695"/>
      <c r="M7" s="695"/>
      <c r="N7" s="695"/>
      <c r="O7" s="695"/>
      <c r="P7" s="695"/>
      <c r="Q7" s="695"/>
      <c r="R7" s="694"/>
    </row>
    <row r="8" spans="1:18" ht="45.75" customHeight="1" x14ac:dyDescent="0.2">
      <c r="A8" s="712"/>
      <c r="B8" s="712"/>
      <c r="C8" s="715" t="s">
        <v>541</v>
      </c>
      <c r="D8" s="713"/>
      <c r="E8" s="715" t="s">
        <v>541</v>
      </c>
      <c r="F8" s="715"/>
      <c r="G8" s="1179" t="s">
        <v>541</v>
      </c>
      <c r="H8" s="715"/>
      <c r="I8" s="715" t="s">
        <v>541</v>
      </c>
      <c r="J8" s="715"/>
      <c r="K8" s="1175" t="s">
        <v>541</v>
      </c>
      <c r="L8" s="695"/>
      <c r="M8" s="695"/>
      <c r="N8" s="695"/>
      <c r="O8" s="695"/>
      <c r="P8" s="695"/>
      <c r="Q8" s="695"/>
      <c r="R8" s="694"/>
    </row>
    <row r="9" spans="1:18" x14ac:dyDescent="0.2">
      <c r="A9" s="716" t="s">
        <v>542</v>
      </c>
      <c r="B9" s="605"/>
      <c r="C9" s="720">
        <v>0</v>
      </c>
      <c r="D9" s="721"/>
      <c r="E9" s="720">
        <v>0</v>
      </c>
      <c r="F9" s="723"/>
      <c r="G9" s="1182">
        <f t="shared" ref="G9:G15" si="0">+C9+E9</f>
        <v>0</v>
      </c>
      <c r="H9" s="723"/>
      <c r="I9" s="720">
        <v>0</v>
      </c>
      <c r="J9" s="723"/>
      <c r="K9" s="1182">
        <v>0</v>
      </c>
      <c r="L9" s="695"/>
      <c r="M9" s="695"/>
      <c r="N9" s="695"/>
      <c r="O9" s="695"/>
      <c r="P9" s="695"/>
      <c r="Q9" s="695"/>
      <c r="R9" s="694"/>
    </row>
    <row r="10" spans="1:18" x14ac:dyDescent="0.2">
      <c r="A10" s="716" t="s">
        <v>187</v>
      </c>
      <c r="B10" s="605"/>
      <c r="C10" s="720">
        <v>0</v>
      </c>
      <c r="D10" s="721"/>
      <c r="E10" s="720">
        <v>0</v>
      </c>
      <c r="F10" s="723"/>
      <c r="G10" s="1182">
        <f t="shared" si="0"/>
        <v>0</v>
      </c>
      <c r="H10" s="723"/>
      <c r="I10" s="720">
        <v>0</v>
      </c>
      <c r="J10" s="723"/>
      <c r="K10" s="1182">
        <v>2</v>
      </c>
      <c r="L10" s="695"/>
      <c r="M10" s="695"/>
      <c r="N10" s="695"/>
      <c r="O10" s="695"/>
      <c r="P10" s="695"/>
      <c r="Q10" s="695"/>
      <c r="R10" s="694"/>
    </row>
    <row r="11" spans="1:18" x14ac:dyDescent="0.2">
      <c r="A11" s="716" t="s">
        <v>188</v>
      </c>
      <c r="B11" s="605"/>
      <c r="C11" s="720">
        <v>0</v>
      </c>
      <c r="D11" s="721"/>
      <c r="E11" s="720">
        <v>0</v>
      </c>
      <c r="F11" s="723"/>
      <c r="G11" s="1182">
        <f>+C11+E11</f>
        <v>0</v>
      </c>
      <c r="H11" s="723"/>
      <c r="I11" s="720">
        <v>0</v>
      </c>
      <c r="J11" s="723"/>
      <c r="K11" s="1182">
        <v>1</v>
      </c>
      <c r="L11" s="695"/>
      <c r="M11" s="695"/>
      <c r="N11" s="695"/>
      <c r="O11" s="695"/>
      <c r="P11" s="695"/>
      <c r="Q11" s="695"/>
      <c r="R11" s="694"/>
    </row>
    <row r="12" spans="1:18" x14ac:dyDescent="0.2">
      <c r="A12" s="716" t="s">
        <v>189</v>
      </c>
      <c r="B12" s="605"/>
      <c r="C12" s="720">
        <v>0</v>
      </c>
      <c r="D12" s="721"/>
      <c r="E12" s="720">
        <v>0</v>
      </c>
      <c r="F12" s="723"/>
      <c r="G12" s="1182">
        <f t="shared" si="0"/>
        <v>0</v>
      </c>
      <c r="H12" s="723"/>
      <c r="I12" s="720">
        <v>0</v>
      </c>
      <c r="J12" s="723"/>
      <c r="K12" s="1182">
        <v>0</v>
      </c>
      <c r="L12" s="695"/>
      <c r="M12" s="695"/>
      <c r="N12" s="695"/>
      <c r="O12" s="695"/>
      <c r="P12" s="695"/>
      <c r="Q12" s="695"/>
      <c r="R12" s="694"/>
    </row>
    <row r="13" spans="1:18" x14ac:dyDescent="0.2">
      <c r="A13" s="716" t="s">
        <v>190</v>
      </c>
      <c r="B13" s="605"/>
      <c r="C13" s="720">
        <v>0</v>
      </c>
      <c r="D13" s="721"/>
      <c r="E13" s="720">
        <v>0</v>
      </c>
      <c r="F13" s="723"/>
      <c r="G13" s="1182">
        <f t="shared" si="0"/>
        <v>0</v>
      </c>
      <c r="H13" s="723"/>
      <c r="I13" s="722">
        <v>0</v>
      </c>
      <c r="J13" s="723"/>
      <c r="K13" s="1182">
        <v>0</v>
      </c>
      <c r="L13" s="695"/>
      <c r="M13" s="695"/>
      <c r="N13" s="695"/>
      <c r="O13" s="695"/>
      <c r="P13" s="695"/>
      <c r="Q13" s="695"/>
      <c r="R13" s="694"/>
    </row>
    <row r="14" spans="1:18" x14ac:dyDescent="0.2">
      <c r="A14" s="716" t="s">
        <v>191</v>
      </c>
      <c r="B14" s="605"/>
      <c r="C14" s="720">
        <v>0</v>
      </c>
      <c r="D14" s="721"/>
      <c r="E14" s="720">
        <v>0</v>
      </c>
      <c r="F14" s="723"/>
      <c r="G14" s="1182">
        <f t="shared" si="0"/>
        <v>0</v>
      </c>
      <c r="H14" s="723"/>
      <c r="I14" s="722">
        <v>0</v>
      </c>
      <c r="J14" s="723"/>
      <c r="K14" s="1182">
        <v>0</v>
      </c>
      <c r="L14" s="695"/>
      <c r="M14" s="695"/>
      <c r="N14" s="695"/>
      <c r="O14" s="695"/>
      <c r="P14" s="695"/>
      <c r="Q14" s="695"/>
      <c r="R14" s="694"/>
    </row>
    <row r="15" spans="1:18" x14ac:dyDescent="0.2">
      <c r="A15" s="716" t="s">
        <v>543</v>
      </c>
      <c r="B15" s="605"/>
      <c r="C15" s="720">
        <v>0</v>
      </c>
      <c r="D15" s="721"/>
      <c r="E15" s="720">
        <v>0</v>
      </c>
      <c r="F15" s="723"/>
      <c r="G15" s="1182">
        <f t="shared" si="0"/>
        <v>0</v>
      </c>
      <c r="H15" s="723"/>
      <c r="I15" s="722">
        <v>0</v>
      </c>
      <c r="J15" s="723"/>
      <c r="K15" s="1182">
        <v>0</v>
      </c>
      <c r="L15" s="695"/>
      <c r="M15" s="695"/>
      <c r="N15" s="695"/>
      <c r="O15" s="695"/>
      <c r="P15" s="695"/>
      <c r="Q15" s="695"/>
      <c r="R15" s="694"/>
    </row>
    <row r="16" spans="1:18" ht="15.75" thickBot="1" x14ac:dyDescent="0.25">
      <c r="A16" s="716" t="s">
        <v>71</v>
      </c>
      <c r="B16" s="716"/>
      <c r="C16" s="717">
        <f>SUM(C9:C15)</f>
        <v>0</v>
      </c>
      <c r="D16" s="718"/>
      <c r="E16" s="717">
        <f>SUM(E9:E15)</f>
        <v>0</v>
      </c>
      <c r="F16" s="718"/>
      <c r="G16" s="717">
        <f t="shared" ref="G16" si="1">SUM(G9:G15)</f>
        <v>0</v>
      </c>
      <c r="H16" s="718"/>
      <c r="I16" s="717">
        <f t="shared" ref="I16:K16" si="2">SUM(I9:I15)</f>
        <v>0</v>
      </c>
      <c r="J16" s="719"/>
      <c r="K16" s="1029">
        <f t="shared" si="2"/>
        <v>3</v>
      </c>
      <c r="L16" s="695"/>
      <c r="M16" s="695"/>
      <c r="N16" s="695"/>
      <c r="O16" s="695"/>
      <c r="P16" s="695"/>
      <c r="Q16" s="695"/>
      <c r="R16" s="694"/>
    </row>
    <row r="17" spans="1:18" s="609" customFormat="1" x14ac:dyDescent="0.2">
      <c r="A17" s="716"/>
      <c r="B17" s="605"/>
      <c r="C17" s="605"/>
      <c r="D17" s="605"/>
      <c r="E17" s="695"/>
      <c r="F17" s="695"/>
      <c r="G17" s="1177"/>
      <c r="H17" s="695"/>
      <c r="I17" s="695"/>
      <c r="J17" s="695"/>
      <c r="K17" s="1183"/>
      <c r="L17" s="695"/>
      <c r="M17" s="695"/>
      <c r="N17" s="695"/>
      <c r="O17" s="695"/>
      <c r="P17" s="695"/>
      <c r="Q17" s="695"/>
      <c r="R17" s="694"/>
    </row>
    <row r="18" spans="1:18" x14ac:dyDescent="0.2">
      <c r="A18" s="716"/>
      <c r="B18" s="605"/>
      <c r="C18" s="605"/>
      <c r="D18" s="605"/>
      <c r="E18" s="695"/>
      <c r="F18" s="695"/>
      <c r="G18" s="1177"/>
      <c r="H18" s="695"/>
      <c r="I18" s="695"/>
      <c r="J18" s="695"/>
      <c r="K18" s="1173"/>
      <c r="L18" s="695"/>
      <c r="M18" s="695"/>
      <c r="N18" s="695"/>
      <c r="O18" s="695"/>
      <c r="P18" s="695"/>
      <c r="Q18" s="695"/>
      <c r="R18" s="694"/>
    </row>
    <row r="19" spans="1:18" x14ac:dyDescent="0.2">
      <c r="A19" s="712"/>
      <c r="B19" s="696"/>
      <c r="C19" s="713" t="s">
        <v>752</v>
      </c>
      <c r="D19" s="713"/>
      <c r="E19" s="713" t="s">
        <v>752</v>
      </c>
      <c r="F19" s="713"/>
      <c r="G19" s="1178" t="s">
        <v>752</v>
      </c>
      <c r="H19" s="713"/>
      <c r="I19" s="713" t="s">
        <v>752</v>
      </c>
      <c r="J19" s="713"/>
      <c r="K19" s="1174" t="s">
        <v>611</v>
      </c>
      <c r="L19" s="695"/>
      <c r="M19" s="695"/>
      <c r="N19" s="695"/>
      <c r="O19" s="695"/>
      <c r="P19" s="695"/>
      <c r="Q19" s="695"/>
      <c r="R19" s="694"/>
    </row>
    <row r="20" spans="1:18" ht="83.25" customHeight="1" x14ac:dyDescent="0.2">
      <c r="A20" s="714" t="s">
        <v>536</v>
      </c>
      <c r="B20" s="696"/>
      <c r="C20" s="700" t="s">
        <v>544</v>
      </c>
      <c r="D20" s="701"/>
      <c r="E20" s="700" t="s">
        <v>545</v>
      </c>
      <c r="F20" s="700"/>
      <c r="G20" s="1180" t="s">
        <v>546</v>
      </c>
      <c r="H20" s="700"/>
      <c r="I20" s="700" t="s">
        <v>547</v>
      </c>
      <c r="J20" s="700"/>
      <c r="K20" s="1175" t="s">
        <v>546</v>
      </c>
      <c r="L20" s="695"/>
      <c r="M20" s="695"/>
      <c r="N20" s="695"/>
      <c r="O20" s="695"/>
      <c r="P20" s="695"/>
      <c r="Q20" s="695"/>
      <c r="R20" s="694"/>
    </row>
    <row r="21" spans="1:18" x14ac:dyDescent="0.2">
      <c r="A21" s="712"/>
      <c r="B21" s="696"/>
      <c r="C21" s="698" t="s">
        <v>548</v>
      </c>
      <c r="D21" s="698"/>
      <c r="E21" s="699" t="s">
        <v>548</v>
      </c>
      <c r="F21" s="699"/>
      <c r="G21" s="1181" t="s">
        <v>548</v>
      </c>
      <c r="H21" s="699"/>
      <c r="I21" s="699" t="s">
        <v>548</v>
      </c>
      <c r="J21" s="699"/>
      <c r="K21" s="1184" t="s">
        <v>548</v>
      </c>
      <c r="L21" s="695"/>
      <c r="M21" s="695"/>
      <c r="N21" s="695"/>
      <c r="O21" s="695"/>
      <c r="P21" s="695"/>
      <c r="Q21" s="695"/>
      <c r="R21" s="694"/>
    </row>
    <row r="22" spans="1:18" x14ac:dyDescent="0.2">
      <c r="A22" s="716" t="s">
        <v>542</v>
      </c>
      <c r="B22" s="605"/>
      <c r="C22" s="720">
        <v>0</v>
      </c>
      <c r="D22" s="721"/>
      <c r="E22" s="722">
        <v>0</v>
      </c>
      <c r="F22" s="723"/>
      <c r="G22" s="1176">
        <f>+C22+E22</f>
        <v>0</v>
      </c>
      <c r="H22" s="722"/>
      <c r="I22" s="722">
        <v>0</v>
      </c>
      <c r="J22" s="722"/>
      <c r="K22" s="1182">
        <v>0</v>
      </c>
      <c r="L22" s="695"/>
      <c r="M22" s="695"/>
      <c r="N22" s="695"/>
      <c r="O22" s="695"/>
      <c r="P22" s="695"/>
      <c r="Q22" s="695"/>
      <c r="R22" s="694"/>
    </row>
    <row r="23" spans="1:18" x14ac:dyDescent="0.2">
      <c r="A23" s="716" t="s">
        <v>187</v>
      </c>
      <c r="B23" s="605"/>
      <c r="C23" s="720">
        <v>0</v>
      </c>
      <c r="D23" s="721"/>
      <c r="E23" s="722">
        <v>0</v>
      </c>
      <c r="F23" s="723"/>
      <c r="G23" s="1176">
        <f t="shared" ref="G23:G28" si="3">+C23+E23</f>
        <v>0</v>
      </c>
      <c r="H23" s="722"/>
      <c r="I23" s="722">
        <v>0</v>
      </c>
      <c r="J23" s="722"/>
      <c r="K23" s="1182">
        <v>37289</v>
      </c>
      <c r="L23" s="605"/>
      <c r="M23" s="605"/>
      <c r="N23" s="605"/>
      <c r="O23" s="605"/>
      <c r="P23" s="605"/>
      <c r="Q23" s="605"/>
    </row>
    <row r="24" spans="1:18" x14ac:dyDescent="0.2">
      <c r="A24" s="716" t="s">
        <v>188</v>
      </c>
      <c r="B24" s="605"/>
      <c r="C24" s="720">
        <v>0</v>
      </c>
      <c r="D24" s="721"/>
      <c r="E24" s="722">
        <v>0</v>
      </c>
      <c r="F24" s="723"/>
      <c r="G24" s="1176">
        <f t="shared" si="3"/>
        <v>0</v>
      </c>
      <c r="H24" s="722"/>
      <c r="I24" s="722">
        <v>0</v>
      </c>
      <c r="J24" s="722"/>
      <c r="K24" s="1182">
        <v>48515</v>
      </c>
      <c r="L24" s="605"/>
      <c r="M24" s="605"/>
      <c r="N24" s="605"/>
      <c r="O24" s="605"/>
      <c r="P24" s="605"/>
      <c r="Q24" s="605"/>
    </row>
    <row r="25" spans="1:18" x14ac:dyDescent="0.2">
      <c r="A25" s="716" t="s">
        <v>189</v>
      </c>
      <c r="B25" s="605"/>
      <c r="C25" s="720">
        <v>0</v>
      </c>
      <c r="D25" s="721"/>
      <c r="E25" s="722">
        <v>0</v>
      </c>
      <c r="F25" s="723"/>
      <c r="G25" s="1176">
        <f t="shared" si="3"/>
        <v>0</v>
      </c>
      <c r="H25" s="722"/>
      <c r="I25" s="722">
        <v>0</v>
      </c>
      <c r="J25" s="722"/>
      <c r="K25" s="1182">
        <v>0</v>
      </c>
      <c r="L25" s="605"/>
      <c r="M25" s="605"/>
      <c r="N25" s="605"/>
      <c r="O25" s="605"/>
      <c r="P25" s="605"/>
      <c r="Q25" s="605"/>
    </row>
    <row r="26" spans="1:18" x14ac:dyDescent="0.2">
      <c r="A26" s="716" t="s">
        <v>190</v>
      </c>
      <c r="B26" s="605"/>
      <c r="C26" s="720">
        <v>0</v>
      </c>
      <c r="D26" s="721"/>
      <c r="E26" s="722">
        <v>0</v>
      </c>
      <c r="F26" s="723"/>
      <c r="G26" s="1176">
        <f>+C26+E26</f>
        <v>0</v>
      </c>
      <c r="H26" s="722"/>
      <c r="I26" s="722">
        <v>0</v>
      </c>
      <c r="J26" s="722"/>
      <c r="K26" s="1182">
        <v>0</v>
      </c>
      <c r="L26" s="605"/>
      <c r="M26" s="605"/>
      <c r="N26" s="605"/>
      <c r="O26" s="605"/>
      <c r="P26" s="605"/>
      <c r="Q26" s="605"/>
    </row>
    <row r="27" spans="1:18" x14ac:dyDescent="0.2">
      <c r="A27" s="716" t="s">
        <v>191</v>
      </c>
      <c r="B27" s="605"/>
      <c r="C27" s="720">
        <v>0</v>
      </c>
      <c r="D27" s="721"/>
      <c r="E27" s="722">
        <v>0</v>
      </c>
      <c r="F27" s="723"/>
      <c r="G27" s="1176">
        <f t="shared" si="3"/>
        <v>0</v>
      </c>
      <c r="H27" s="722"/>
      <c r="I27" s="722">
        <v>0</v>
      </c>
      <c r="J27" s="722"/>
      <c r="K27" s="1182">
        <v>0</v>
      </c>
      <c r="L27" s="605"/>
      <c r="M27" s="605"/>
      <c r="N27" s="605"/>
      <c r="O27" s="605"/>
      <c r="P27" s="605"/>
      <c r="Q27" s="605"/>
    </row>
    <row r="28" spans="1:18" x14ac:dyDescent="0.2">
      <c r="A28" s="716" t="s">
        <v>543</v>
      </c>
      <c r="B28" s="605"/>
      <c r="C28" s="720">
        <v>0</v>
      </c>
      <c r="D28" s="721"/>
      <c r="E28" s="722">
        <v>0</v>
      </c>
      <c r="F28" s="723"/>
      <c r="G28" s="1176">
        <f t="shared" si="3"/>
        <v>0</v>
      </c>
      <c r="H28" s="722"/>
      <c r="I28" s="722">
        <v>0</v>
      </c>
      <c r="J28" s="722"/>
      <c r="K28" s="1182">
        <v>0</v>
      </c>
      <c r="L28" s="605"/>
      <c r="M28" s="605"/>
      <c r="N28" s="605"/>
      <c r="O28" s="605"/>
      <c r="P28" s="605"/>
      <c r="Q28" s="605"/>
    </row>
    <row r="29" spans="1:18" ht="15.75" thickBot="1" x14ac:dyDescent="0.25">
      <c r="A29" s="716" t="s">
        <v>71</v>
      </c>
      <c r="B29" s="716"/>
      <c r="C29" s="717">
        <f>SUM(C22:C28)</f>
        <v>0</v>
      </c>
      <c r="D29" s="718"/>
      <c r="E29" s="717">
        <f>SUM(E22:E28)</f>
        <v>0</v>
      </c>
      <c r="F29" s="718"/>
      <c r="G29" s="717">
        <f t="shared" ref="G29" si="4">SUM(G22:G28)</f>
        <v>0</v>
      </c>
      <c r="H29" s="718"/>
      <c r="I29" s="717">
        <f t="shared" ref="I29:K29" si="5">SUM(I22:I28)</f>
        <v>0</v>
      </c>
      <c r="J29" s="719"/>
      <c r="K29" s="1029">
        <f t="shared" si="5"/>
        <v>85804</v>
      </c>
      <c r="L29" s="605"/>
      <c r="M29" s="605"/>
      <c r="N29" s="605"/>
      <c r="O29" s="605"/>
      <c r="P29" s="605"/>
      <c r="Q29" s="605"/>
    </row>
    <row r="30" spans="1:18" x14ac:dyDescent="0.2">
      <c r="A30" s="817"/>
      <c r="B30" s="817"/>
      <c r="C30" s="817"/>
      <c r="D30" s="817"/>
      <c r="E30" s="817"/>
      <c r="F30" s="817"/>
      <c r="G30" s="730"/>
      <c r="H30" s="817"/>
      <c r="I30" s="817"/>
      <c r="J30" s="817"/>
      <c r="K30" s="1185"/>
      <c r="L30" s="605"/>
      <c r="M30" s="605"/>
      <c r="N30" s="605"/>
      <c r="O30" s="605"/>
      <c r="P30" s="605"/>
      <c r="Q30" s="605"/>
    </row>
    <row r="31" spans="1:18" x14ac:dyDescent="0.2">
      <c r="A31" s="817"/>
      <c r="B31" s="817"/>
      <c r="C31" s="817"/>
      <c r="D31" s="817"/>
      <c r="E31" s="817"/>
      <c r="F31" s="817"/>
      <c r="G31" s="730"/>
      <c r="H31" s="817"/>
      <c r="I31" s="817"/>
      <c r="J31" s="817"/>
      <c r="K31" s="1185"/>
      <c r="L31" s="605"/>
      <c r="M31" s="605"/>
      <c r="N31" s="605"/>
      <c r="O31" s="605"/>
      <c r="P31" s="605"/>
      <c r="Q31" s="605"/>
    </row>
    <row r="32" spans="1:18" x14ac:dyDescent="0.2">
      <c r="A32" s="817"/>
      <c r="B32" s="817"/>
      <c r="C32" s="817"/>
      <c r="D32" s="817"/>
      <c r="E32" s="817"/>
      <c r="F32" s="817"/>
      <c r="G32" s="730"/>
      <c r="H32" s="817"/>
      <c r="I32" s="817"/>
      <c r="J32" s="817"/>
      <c r="K32" s="1185"/>
      <c r="L32" s="605"/>
      <c r="M32" s="605"/>
      <c r="N32" s="605"/>
      <c r="O32" s="605"/>
      <c r="P32" s="605"/>
      <c r="Q32" s="605"/>
    </row>
    <row r="33" spans="1:17" x14ac:dyDescent="0.2">
      <c r="A33" s="817"/>
      <c r="B33" s="817"/>
      <c r="C33" s="817"/>
      <c r="D33" s="817"/>
      <c r="E33" s="817"/>
      <c r="F33" s="817"/>
      <c r="G33" s="730"/>
      <c r="H33" s="817"/>
      <c r="I33" s="817"/>
      <c r="J33" s="817"/>
      <c r="K33" s="1185"/>
      <c r="L33" s="605"/>
      <c r="M33" s="605"/>
      <c r="N33" s="605"/>
      <c r="O33" s="605"/>
      <c r="P33" s="605"/>
      <c r="Q33" s="605"/>
    </row>
    <row r="34" spans="1:17" x14ac:dyDescent="0.2">
      <c r="A34" s="817"/>
      <c r="B34" s="817"/>
      <c r="C34" s="817"/>
      <c r="D34" s="817"/>
      <c r="E34" s="817"/>
      <c r="F34" s="817"/>
      <c r="G34" s="730"/>
      <c r="H34" s="817"/>
      <c r="I34" s="817"/>
      <c r="J34" s="817"/>
      <c r="K34" s="1185"/>
      <c r="L34" s="605"/>
      <c r="M34" s="605"/>
      <c r="N34" s="605"/>
      <c r="O34" s="605"/>
      <c r="P34" s="605"/>
      <c r="Q34" s="605"/>
    </row>
    <row r="35" spans="1:17" x14ac:dyDescent="0.2">
      <c r="A35" s="817"/>
      <c r="B35" s="817"/>
      <c r="C35" s="817"/>
      <c r="D35" s="817"/>
      <c r="E35" s="817"/>
      <c r="F35" s="817"/>
      <c r="G35" s="730"/>
      <c r="H35" s="817"/>
      <c r="I35" s="817"/>
      <c r="J35" s="817"/>
      <c r="K35" s="1185"/>
      <c r="L35" s="605"/>
      <c r="M35" s="605"/>
      <c r="N35" s="605"/>
      <c r="O35" s="605"/>
      <c r="P35" s="605"/>
      <c r="Q35" s="605"/>
    </row>
    <row r="36" spans="1:17" x14ac:dyDescent="0.2">
      <c r="A36" s="817"/>
      <c r="B36" s="817"/>
      <c r="C36" s="817"/>
      <c r="D36" s="817"/>
      <c r="E36" s="817"/>
      <c r="F36" s="817"/>
      <c r="G36" s="730"/>
      <c r="H36" s="817"/>
      <c r="I36" s="817"/>
      <c r="J36" s="817"/>
      <c r="K36" s="1185"/>
      <c r="L36" s="605"/>
      <c r="M36" s="605"/>
      <c r="N36" s="605"/>
      <c r="O36" s="605"/>
      <c r="P36" s="605"/>
      <c r="Q36" s="605"/>
    </row>
    <row r="37" spans="1:17" x14ac:dyDescent="0.2">
      <c r="A37" s="817"/>
      <c r="B37" s="817"/>
      <c r="C37" s="817"/>
      <c r="D37" s="817"/>
      <c r="E37" s="817"/>
      <c r="F37" s="817"/>
      <c r="G37" s="730"/>
      <c r="H37" s="817"/>
      <c r="I37" s="817"/>
      <c r="J37" s="817"/>
      <c r="K37" s="1185"/>
      <c r="L37" s="605"/>
      <c r="M37" s="605"/>
      <c r="N37" s="605"/>
      <c r="O37" s="605"/>
      <c r="P37" s="605"/>
      <c r="Q37" s="605"/>
    </row>
    <row r="38" spans="1:17" x14ac:dyDescent="0.2">
      <c r="A38" s="817"/>
      <c r="B38" s="817"/>
      <c r="C38" s="817"/>
      <c r="D38" s="817"/>
      <c r="E38" s="817"/>
      <c r="F38" s="817"/>
      <c r="G38" s="730"/>
      <c r="H38" s="817"/>
      <c r="I38" s="817"/>
      <c r="J38" s="817"/>
      <c r="K38" s="1185"/>
      <c r="L38" s="605"/>
      <c r="M38" s="605"/>
      <c r="N38" s="605"/>
      <c r="O38" s="605"/>
      <c r="P38" s="605"/>
      <c r="Q38" s="605"/>
    </row>
    <row r="39" spans="1:17" x14ac:dyDescent="0.2">
      <c r="A39" s="817"/>
      <c r="B39" s="817"/>
      <c r="C39" s="817"/>
      <c r="D39" s="817"/>
      <c r="E39" s="817"/>
      <c r="F39" s="817"/>
      <c r="G39" s="730"/>
      <c r="H39" s="817"/>
      <c r="I39" s="817"/>
      <c r="J39" s="817"/>
      <c r="K39" s="1185"/>
      <c r="L39" s="605"/>
      <c r="M39" s="605"/>
      <c r="N39" s="605"/>
      <c r="O39" s="605"/>
      <c r="P39" s="605"/>
      <c r="Q39" s="605"/>
    </row>
    <row r="40" spans="1:17" x14ac:dyDescent="0.2">
      <c r="A40" s="819"/>
      <c r="B40" s="819"/>
      <c r="C40" s="819"/>
      <c r="D40" s="819"/>
      <c r="E40" s="819"/>
      <c r="F40" s="819"/>
      <c r="G40" s="731"/>
      <c r="H40" s="819"/>
      <c r="I40" s="819"/>
      <c r="J40" s="819"/>
    </row>
    <row r="41" spans="1:17" x14ac:dyDescent="0.2">
      <c r="A41" s="819"/>
      <c r="B41" s="819"/>
      <c r="C41" s="819"/>
      <c r="D41" s="819"/>
      <c r="E41" s="819"/>
      <c r="F41" s="819"/>
      <c r="G41" s="731"/>
      <c r="H41" s="819"/>
      <c r="I41" s="819"/>
      <c r="J41" s="819"/>
    </row>
    <row r="42" spans="1:17" x14ac:dyDescent="0.2">
      <c r="A42" s="819"/>
      <c r="B42" s="819"/>
      <c r="C42" s="819"/>
      <c r="D42" s="819"/>
      <c r="E42" s="819"/>
      <c r="F42" s="819"/>
      <c r="G42" s="731"/>
      <c r="H42" s="819"/>
      <c r="I42" s="819"/>
      <c r="J42" s="819"/>
    </row>
    <row r="43" spans="1:17" x14ac:dyDescent="0.2">
      <c r="A43" s="819"/>
      <c r="B43" s="819"/>
      <c r="C43" s="819"/>
      <c r="D43" s="819"/>
      <c r="E43" s="819"/>
      <c r="F43" s="819"/>
      <c r="G43" s="731"/>
      <c r="H43" s="819"/>
      <c r="I43" s="819"/>
      <c r="J43" s="819"/>
    </row>
    <row r="44" spans="1:17" x14ac:dyDescent="0.2">
      <c r="A44" s="819"/>
      <c r="B44" s="819"/>
      <c r="C44" s="819"/>
      <c r="D44" s="819"/>
      <c r="E44" s="819"/>
      <c r="F44" s="819"/>
      <c r="G44" s="731"/>
      <c r="H44" s="819"/>
      <c r="I44" s="819"/>
      <c r="J44" s="819"/>
    </row>
    <row r="45" spans="1:17" x14ac:dyDescent="0.2">
      <c r="A45" s="819"/>
      <c r="B45" s="819"/>
      <c r="C45" s="819"/>
      <c r="D45" s="819"/>
      <c r="E45" s="819"/>
      <c r="F45" s="819"/>
      <c r="G45" s="731"/>
      <c r="H45" s="819"/>
      <c r="I45" s="819"/>
      <c r="J45" s="819"/>
    </row>
    <row r="46" spans="1:17" x14ac:dyDescent="0.2">
      <c r="A46" s="819"/>
      <c r="B46" s="819"/>
      <c r="C46" s="819"/>
      <c r="D46" s="819"/>
      <c r="E46" s="819"/>
      <c r="F46" s="819"/>
      <c r="G46" s="731"/>
      <c r="H46" s="819"/>
      <c r="I46" s="819"/>
      <c r="J46" s="819"/>
    </row>
    <row r="47" spans="1:17" x14ac:dyDescent="0.2">
      <c r="A47" s="819"/>
      <c r="B47" s="819"/>
      <c r="C47" s="819"/>
      <c r="D47" s="819"/>
      <c r="E47" s="819"/>
      <c r="F47" s="819"/>
      <c r="G47" s="731"/>
      <c r="H47" s="819"/>
      <c r="I47" s="819"/>
      <c r="J47" s="819"/>
    </row>
    <row r="48" spans="1:17" x14ac:dyDescent="0.2">
      <c r="A48" s="819"/>
      <c r="B48" s="819"/>
      <c r="C48" s="819"/>
      <c r="D48" s="819"/>
      <c r="E48" s="819"/>
      <c r="F48" s="819"/>
      <c r="G48" s="731"/>
      <c r="H48" s="819"/>
      <c r="I48" s="819"/>
      <c r="J48" s="819"/>
    </row>
    <row r="49" spans="1:10" x14ac:dyDescent="0.2">
      <c r="A49" s="819"/>
      <c r="B49" s="819"/>
      <c r="C49" s="819"/>
      <c r="D49" s="819"/>
      <c r="E49" s="819"/>
      <c r="F49" s="819"/>
      <c r="G49" s="731"/>
      <c r="H49" s="819"/>
      <c r="I49" s="819"/>
      <c r="J49" s="819"/>
    </row>
    <row r="50" spans="1:10" x14ac:dyDescent="0.2">
      <c r="A50" s="819"/>
      <c r="B50" s="819"/>
      <c r="C50" s="819"/>
      <c r="D50" s="819"/>
      <c r="E50" s="819"/>
      <c r="F50" s="819"/>
      <c r="G50" s="731"/>
      <c r="H50" s="819"/>
      <c r="I50" s="819"/>
      <c r="J50" s="819"/>
    </row>
    <row r="51" spans="1:10" x14ac:dyDescent="0.2">
      <c r="A51" s="819"/>
      <c r="B51" s="819"/>
      <c r="C51" s="819"/>
      <c r="D51" s="819"/>
      <c r="E51" s="819"/>
      <c r="F51" s="819"/>
      <c r="G51" s="731"/>
      <c r="H51" s="819"/>
      <c r="I51" s="819"/>
      <c r="J51" s="819"/>
    </row>
    <row r="52" spans="1:10" x14ac:dyDescent="0.2">
      <c r="A52" s="623"/>
      <c r="B52" s="623"/>
      <c r="C52" s="623"/>
      <c r="D52" s="623"/>
      <c r="E52" s="623"/>
      <c r="F52" s="623"/>
      <c r="G52" s="731"/>
      <c r="H52" s="623"/>
      <c r="I52" s="623"/>
      <c r="J52" s="623"/>
    </row>
    <row r="53" spans="1:10" x14ac:dyDescent="0.2">
      <c r="A53" s="623"/>
      <c r="B53" s="623"/>
      <c r="C53" s="623"/>
      <c r="D53" s="623"/>
      <c r="E53" s="623"/>
      <c r="F53" s="623"/>
      <c r="G53" s="731"/>
      <c r="H53" s="623"/>
      <c r="I53" s="623"/>
      <c r="J53" s="623"/>
    </row>
    <row r="54" spans="1:10" x14ac:dyDescent="0.2">
      <c r="A54" s="623"/>
      <c r="B54" s="623"/>
      <c r="C54" s="623"/>
      <c r="D54" s="623"/>
      <c r="E54" s="623"/>
      <c r="F54" s="623"/>
      <c r="G54" s="731"/>
      <c r="H54" s="623"/>
      <c r="I54" s="623"/>
      <c r="J54" s="623"/>
    </row>
  </sheetData>
  <sheetProtection password="D714" sheet="1" objects="1" scenarios="1"/>
  <customSheetViews>
    <customSheetView guid="{44A2B057-7D30-4594-817B-0DBCD9A92E4A}" fitToPage="1" topLeftCell="A22">
      <selection activeCell="I26" sqref="I26"/>
      <pageMargins left="0.70866141732283472" right="0.70866141732283472" top="0.74803149606299213" bottom="0.74803149606299213" header="0.31496062992125984" footer="0.31496062992125984"/>
      <pageSetup paperSize="9" scale="83" orientation="portrait" r:id="rId1"/>
      <headerFooter>
        <oddFooter>&amp;C&amp;A</oddFooter>
      </headerFooter>
    </customSheetView>
    <customSheetView guid="{7FD99AA4-5903-494A-9F09-AEC84FBFFB84}" fitToPage="1" topLeftCell="A22">
      <selection activeCell="I26" sqref="I26"/>
      <pageMargins left="0.70866141732283472" right="0.70866141732283472" top="0.74803149606299213" bottom="0.74803149606299213" header="0.31496062992125984" footer="0.31496062992125984"/>
      <pageSetup paperSize="9" scale="83"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3" orientation="portrait" r:id="rId3"/>
  <headerFooter>
    <oddFooter>&amp;C&amp;A</oddFooter>
  </headerFooter>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K4"/>
  <sheetViews>
    <sheetView workbookViewId="0">
      <selection activeCell="M46" sqref="M46"/>
    </sheetView>
  </sheetViews>
  <sheetFormatPr defaultRowHeight="15" x14ac:dyDescent="0.2"/>
  <sheetData>
    <row r="1" spans="1:11" ht="15.75" x14ac:dyDescent="0.25">
      <c r="A1" s="14" t="str">
        <f>+'1'!A1</f>
        <v>CWM TAF LOCAL HEALTH BOARD ANNUAL ACCOUNTS 2018-19</v>
      </c>
      <c r="B1" s="68"/>
      <c r="C1" s="68"/>
      <c r="D1" s="68"/>
      <c r="E1" s="68"/>
      <c r="F1" s="255"/>
      <c r="G1" s="255"/>
      <c r="H1" s="255"/>
      <c r="I1" s="316"/>
      <c r="J1" s="316"/>
      <c r="K1" s="316"/>
    </row>
    <row r="2" spans="1:11" x14ac:dyDescent="0.2">
      <c r="I2" s="316"/>
      <c r="J2" s="316"/>
      <c r="K2" s="316"/>
    </row>
    <row r="3" spans="1:11" x14ac:dyDescent="0.2">
      <c r="I3" s="316"/>
      <c r="J3" s="316"/>
      <c r="K3" s="316"/>
    </row>
    <row r="4" spans="1:11" x14ac:dyDescent="0.2">
      <c r="I4" s="316"/>
      <c r="J4" s="316"/>
      <c r="K4" s="316"/>
    </row>
  </sheetData>
  <customSheetViews>
    <customSheetView guid="{44A2B057-7D30-4594-817B-0DBCD9A92E4A}" fitToPage="1" topLeftCell="A3">
      <selection activeCell="M20" sqref="L20:M34"/>
      <pageMargins left="0.70866141732283472" right="0.70866141732283472" top="0.74803149606299213" bottom="0.74803149606299213" header="0.31496062992125984" footer="0.31496062992125984"/>
      <pageSetup paperSize="9" scale="99" orientation="portrait" r:id="rId1"/>
      <headerFooter>
        <oddFooter xml:space="preserve">&amp;C&amp;A
</oddFooter>
      </headerFooter>
    </customSheetView>
    <customSheetView guid="{7FD99AA4-5903-494A-9F09-AEC84FBFFB84}" fitToPage="1" topLeftCell="A3">
      <selection activeCell="M20" sqref="L20:M34"/>
      <pageMargins left="0.70866141732283472" right="0.70866141732283472" top="0.74803149606299213" bottom="0.74803149606299213" header="0.31496062992125984" footer="0.31496062992125984"/>
      <pageSetup paperSize="9" scale="99" orientation="portrait" r:id="rId2"/>
      <headerFooter>
        <oddFooter xml:space="preserve">&amp;C&amp;A
</oddFooter>
      </headerFooter>
    </customSheetView>
  </customSheetViews>
  <pageMargins left="0.70866141732283472" right="0.70866141732283472" top="0.74803149606299213" bottom="0.74803149606299213" header="0.31496062992125984" footer="0.31496062992125984"/>
  <pageSetup paperSize="9" scale="99" orientation="portrait" r:id="rId3"/>
  <headerFooter>
    <oddFooter xml:space="preserve">&amp;C&amp;A
</oddFooter>
  </headerFooter>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K1"/>
  <sheetViews>
    <sheetView workbookViewId="0">
      <selection activeCell="H50" sqref="H50"/>
    </sheetView>
  </sheetViews>
  <sheetFormatPr defaultRowHeight="15" x14ac:dyDescent="0.2"/>
  <cols>
    <col min="8" max="8" width="11.109375" customWidth="1"/>
    <col min="9" max="9" width="1.5546875" customWidth="1"/>
    <col min="10" max="10" width="2.6640625" customWidth="1"/>
  </cols>
  <sheetData>
    <row r="1" spans="1:11" x14ac:dyDescent="0.2">
      <c r="A1" s="14" t="str">
        <f>+'1'!A1</f>
        <v>CWM TAF LOCAL HEALTH BOARD ANNUAL ACCOUNTS 2018-19</v>
      </c>
      <c r="B1" s="550"/>
      <c r="C1" s="550"/>
      <c r="D1" s="550"/>
      <c r="E1" s="550"/>
      <c r="F1" s="550"/>
      <c r="G1" s="550"/>
      <c r="H1" s="550"/>
      <c r="I1" s="550"/>
      <c r="J1" s="550"/>
      <c r="K1" s="550"/>
    </row>
  </sheetData>
  <customSheetViews>
    <customSheetView guid="{44A2B057-7D30-4594-817B-0DBCD9A92E4A}" topLeftCell="A13">
      <selection activeCell="O31" sqref="O1:P31"/>
      <pageMargins left="0.70866141732283472" right="0.70866141732283472" top="0.74803149606299213" bottom="0.74803149606299213" header="0.31496062992125984" footer="0.31496062992125984"/>
      <pageSetup paperSize="9" scale="80" orientation="portrait" r:id="rId1"/>
      <headerFooter>
        <oddFooter>&amp;C&amp;A</oddFooter>
      </headerFooter>
    </customSheetView>
    <customSheetView guid="{7FD99AA4-5903-494A-9F09-AEC84FBFFB84}" topLeftCell="A13">
      <selection activeCell="O31" sqref="O1:P31"/>
      <pageMargins left="0.70866141732283472" right="0.70866141732283472" top="0.74803149606299213" bottom="0.74803149606299213" header="0.31496062992125984" footer="0.31496062992125984"/>
      <pageSetup paperSize="9" scale="80"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0" orientation="portrait" r:id="rId3"/>
  <headerFooter>
    <oddFooter>&amp;C&amp;A</oddFooter>
  </headerFooter>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3"/>
  <sheetViews>
    <sheetView workbookViewId="0">
      <selection activeCell="H50" sqref="H50"/>
    </sheetView>
  </sheetViews>
  <sheetFormatPr defaultColWidth="8.6640625" defaultRowHeight="15" x14ac:dyDescent="0.2"/>
  <cols>
    <col min="1" max="6" width="8.6640625" style="609"/>
    <col min="7" max="7" width="15.6640625" style="609" customWidth="1"/>
    <col min="8" max="8" width="11.109375" style="609" customWidth="1"/>
    <col min="9" max="9" width="1.5546875" style="609" customWidth="1"/>
    <col min="10" max="10" width="2.6640625" style="609" customWidth="1"/>
    <col min="11" max="16384" width="8.6640625" style="609"/>
  </cols>
  <sheetData>
    <row r="1" spans="1:11" x14ac:dyDescent="0.2">
      <c r="A1" s="602" t="str">
        <f>+'1'!A1</f>
        <v>CWM TAF LOCAL HEALTH BOARD ANNUAL ACCOUNTS 2018-19</v>
      </c>
      <c r="B1" s="550"/>
      <c r="C1" s="550"/>
      <c r="D1" s="550"/>
      <c r="E1" s="550"/>
      <c r="F1" s="550"/>
      <c r="G1" s="550"/>
      <c r="H1" s="316"/>
      <c r="I1" s="316"/>
      <c r="J1" s="316"/>
      <c r="K1" s="316"/>
    </row>
    <row r="2" spans="1:11" x14ac:dyDescent="0.2">
      <c r="H2" s="316"/>
      <c r="I2" s="316"/>
      <c r="J2" s="316"/>
      <c r="K2" s="316"/>
    </row>
    <row r="3" spans="1:11" x14ac:dyDescent="0.2">
      <c r="H3" s="316"/>
      <c r="I3" s="316"/>
      <c r="J3" s="316"/>
      <c r="K3" s="316"/>
    </row>
  </sheetData>
  <sheetProtection password="D714" sheet="1" objects="1" scenarios="1"/>
  <customSheetViews>
    <customSheetView guid="{44A2B057-7D30-4594-817B-0DBCD9A92E4A}" topLeftCell="A7">
      <selection activeCell="K30" sqref="K30"/>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topLeftCell="A7">
      <selection activeCell="K30" sqref="K30"/>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M91"/>
  <sheetViews>
    <sheetView topLeftCell="A13" workbookViewId="0">
      <selection activeCell="E44" sqref="E44"/>
    </sheetView>
  </sheetViews>
  <sheetFormatPr defaultRowHeight="15" x14ac:dyDescent="0.2"/>
  <cols>
    <col min="7" max="7" width="0.44140625" customWidth="1"/>
    <col min="9" max="9" width="0.44140625" customWidth="1"/>
    <col min="10" max="10" width="8.88671875" style="638"/>
    <col min="11" max="11" width="0.44140625" style="638" customWidth="1"/>
    <col min="12" max="12" width="8.88671875" style="638"/>
  </cols>
  <sheetData>
    <row r="1" spans="1:12" ht="15.75" x14ac:dyDescent="0.25">
      <c r="A1" s="20" t="str">
        <f>+'1'!A1</f>
        <v>CWM TAF LOCAL HEALTH BOARD ANNUAL ACCOUNTS 2018-19</v>
      </c>
      <c r="B1" s="136"/>
      <c r="C1" s="136"/>
      <c r="D1" s="136"/>
      <c r="E1" s="136"/>
      <c r="F1" s="137"/>
      <c r="G1" s="137"/>
      <c r="H1" s="137"/>
      <c r="I1" s="137"/>
      <c r="J1" s="1146"/>
      <c r="K1" s="1146"/>
      <c r="L1" s="1146"/>
    </row>
    <row r="3" spans="1:12" ht="15.75" x14ac:dyDescent="0.25">
      <c r="A3" s="274" t="s">
        <v>618</v>
      </c>
      <c r="B3" s="615"/>
      <c r="C3" s="615"/>
      <c r="D3" s="615"/>
      <c r="E3" s="615"/>
      <c r="F3" s="615"/>
      <c r="G3" s="615"/>
      <c r="H3" s="615"/>
      <c r="I3" s="615"/>
      <c r="J3" s="212"/>
      <c r="K3" s="212"/>
      <c r="L3" s="212"/>
    </row>
    <row r="4" spans="1:12" x14ac:dyDescent="0.2">
      <c r="A4" s="610"/>
      <c r="B4" s="275"/>
      <c r="C4" s="275"/>
      <c r="D4" s="275"/>
      <c r="E4" s="275"/>
      <c r="F4" s="275"/>
      <c r="G4" s="275"/>
      <c r="H4" s="275"/>
      <c r="I4" s="275"/>
      <c r="J4" s="275"/>
      <c r="K4" s="212"/>
      <c r="L4" s="41"/>
    </row>
    <row r="5" spans="1:12" ht="15.75" x14ac:dyDescent="0.25">
      <c r="A5" s="276"/>
      <c r="B5" s="277"/>
      <c r="C5" s="277"/>
      <c r="D5" s="277"/>
      <c r="E5" s="277"/>
      <c r="F5" s="277"/>
      <c r="G5" s="277"/>
      <c r="H5" s="277"/>
      <c r="I5" s="277"/>
      <c r="J5" s="277"/>
      <c r="K5" s="145"/>
      <c r="L5" s="145"/>
    </row>
    <row r="6" spans="1:12" x14ac:dyDescent="0.2">
      <c r="A6" s="279" t="s">
        <v>619</v>
      </c>
      <c r="B6" s="618"/>
      <c r="C6" s="618"/>
      <c r="D6" s="618"/>
      <c r="E6" s="618"/>
      <c r="F6" s="618"/>
      <c r="G6" s="618"/>
      <c r="H6" s="618"/>
      <c r="I6" s="618"/>
      <c r="J6" s="618"/>
      <c r="K6" s="610"/>
      <c r="L6" s="610"/>
    </row>
    <row r="7" spans="1:12" x14ac:dyDescent="0.2">
      <c r="A7" s="578"/>
      <c r="B7" s="796"/>
      <c r="C7" s="796"/>
      <c r="D7" s="796"/>
      <c r="E7" s="796"/>
      <c r="F7" s="796"/>
      <c r="G7" s="796"/>
      <c r="H7" s="796"/>
      <c r="I7" s="796"/>
      <c r="J7" s="796"/>
      <c r="K7" s="833"/>
      <c r="L7" s="833"/>
    </row>
    <row r="8" spans="1:12" x14ac:dyDescent="0.2">
      <c r="A8" s="1030" t="s">
        <v>380</v>
      </c>
      <c r="B8" s="796"/>
      <c r="C8" s="796"/>
      <c r="D8" s="796"/>
      <c r="E8" s="796"/>
      <c r="F8" s="796"/>
      <c r="G8" s="796"/>
      <c r="H8" s="796"/>
      <c r="I8" s="796"/>
      <c r="J8" s="796"/>
      <c r="K8" s="833"/>
      <c r="L8" s="833"/>
    </row>
    <row r="9" spans="1:12" x14ac:dyDescent="0.2">
      <c r="A9" s="1030" t="s">
        <v>381</v>
      </c>
      <c r="B9" s="796"/>
      <c r="C9" s="796"/>
      <c r="D9" s="796"/>
      <c r="E9" s="796"/>
      <c r="F9" s="796"/>
      <c r="G9" s="796"/>
      <c r="H9" s="796"/>
      <c r="I9" s="796"/>
      <c r="J9" s="796"/>
      <c r="K9" s="833"/>
      <c r="L9" s="833"/>
    </row>
    <row r="10" spans="1:12" x14ac:dyDescent="0.2">
      <c r="A10" s="796" t="s">
        <v>382</v>
      </c>
      <c r="B10" s="796"/>
      <c r="C10" s="796"/>
      <c r="D10" s="796"/>
      <c r="E10" s="796"/>
      <c r="F10" s="796"/>
      <c r="G10" s="796"/>
      <c r="H10" s="796"/>
      <c r="I10" s="796"/>
      <c r="J10" s="796"/>
      <c r="K10" s="833"/>
      <c r="L10" s="833"/>
    </row>
    <row r="11" spans="1:12" s="828" customFormat="1" x14ac:dyDescent="0.2">
      <c r="A11" s="796"/>
      <c r="B11" s="796"/>
      <c r="C11" s="796"/>
      <c r="D11" s="796"/>
      <c r="E11" s="796"/>
      <c r="F11" s="796"/>
      <c r="G11" s="796"/>
      <c r="H11" s="796"/>
      <c r="I11" s="796"/>
      <c r="J11" s="796"/>
      <c r="K11" s="833"/>
      <c r="L11" s="833"/>
    </row>
    <row r="12" spans="1:12" s="828" customFormat="1" x14ac:dyDescent="0.2">
      <c r="A12" s="796"/>
      <c r="B12" s="796"/>
      <c r="C12" s="796"/>
      <c r="D12" s="796"/>
      <c r="E12" s="796"/>
      <c r="F12" s="796"/>
      <c r="G12" s="796"/>
      <c r="H12" s="796"/>
      <c r="I12" s="796"/>
      <c r="J12" s="796"/>
      <c r="K12" s="833"/>
      <c r="L12" s="833"/>
    </row>
    <row r="13" spans="1:12" s="828" customFormat="1" x14ac:dyDescent="0.2">
      <c r="A13" s="796"/>
      <c r="B13" s="796"/>
      <c r="C13" s="796"/>
      <c r="D13" s="796"/>
      <c r="E13" s="796"/>
      <c r="F13" s="796"/>
      <c r="G13" s="796"/>
      <c r="H13" s="796"/>
      <c r="I13" s="796"/>
      <c r="J13" s="796"/>
      <c r="K13" s="833"/>
      <c r="L13" s="833"/>
    </row>
    <row r="14" spans="1:12" x14ac:dyDescent="0.2">
      <c r="A14" s="796"/>
      <c r="B14" s="796"/>
      <c r="C14" s="796"/>
      <c r="D14" s="796"/>
      <c r="E14" s="796"/>
      <c r="F14" s="796"/>
      <c r="G14" s="796"/>
      <c r="H14" s="796"/>
      <c r="I14" s="796"/>
      <c r="J14" s="923"/>
      <c r="K14" s="831"/>
      <c r="L14" s="922"/>
    </row>
    <row r="15" spans="1:12" x14ac:dyDescent="0.2">
      <c r="A15" s="618"/>
      <c r="B15" s="618"/>
      <c r="C15" s="618"/>
      <c r="D15" s="618"/>
      <c r="E15" s="618"/>
      <c r="F15" s="171" t="s">
        <v>752</v>
      </c>
      <c r="G15" s="618"/>
      <c r="H15" s="171" t="s">
        <v>752</v>
      </c>
      <c r="I15" s="629"/>
      <c r="J15" s="30" t="s">
        <v>611</v>
      </c>
      <c r="K15" s="618"/>
      <c r="L15" s="30" t="s">
        <v>611</v>
      </c>
    </row>
    <row r="16" spans="1:12" x14ac:dyDescent="0.2">
      <c r="A16" s="56" t="s">
        <v>204</v>
      </c>
      <c r="B16" s="108"/>
      <c r="C16" s="108"/>
      <c r="D16" s="108"/>
      <c r="E16" s="108"/>
      <c r="F16" s="281" t="s">
        <v>186</v>
      </c>
      <c r="G16" s="282"/>
      <c r="H16" s="283" t="s">
        <v>32</v>
      </c>
      <c r="I16" s="610"/>
      <c r="J16" s="282" t="s">
        <v>186</v>
      </c>
      <c r="K16" s="282"/>
      <c r="L16" s="284" t="s">
        <v>32</v>
      </c>
    </row>
    <row r="17" spans="1:13" x14ac:dyDescent="0.2">
      <c r="A17" s="280" t="s">
        <v>383</v>
      </c>
      <c r="B17" s="108"/>
      <c r="C17" s="108"/>
      <c r="D17" s="108"/>
      <c r="E17" s="108"/>
      <c r="F17" s="824">
        <v>6083</v>
      </c>
      <c r="G17" s="825"/>
      <c r="H17" s="824">
        <v>765796</v>
      </c>
      <c r="I17" s="833"/>
      <c r="J17" s="108">
        <v>6312</v>
      </c>
      <c r="K17" s="108"/>
      <c r="L17" s="108">
        <v>715706</v>
      </c>
    </row>
    <row r="18" spans="1:13" x14ac:dyDescent="0.2">
      <c r="A18" s="618" t="s">
        <v>205</v>
      </c>
      <c r="B18" s="108"/>
      <c r="C18" s="108"/>
      <c r="D18" s="108"/>
      <c r="E18" s="108"/>
      <c r="F18" s="824">
        <v>4891</v>
      </c>
      <c r="G18" s="825"/>
      <c r="H18" s="824">
        <v>756350</v>
      </c>
      <c r="I18" s="833"/>
      <c r="J18" s="108">
        <v>5096</v>
      </c>
      <c r="K18" s="108"/>
      <c r="L18" s="108">
        <v>706430</v>
      </c>
    </row>
    <row r="19" spans="1:13" x14ac:dyDescent="0.2">
      <c r="A19" s="618" t="s">
        <v>206</v>
      </c>
      <c r="B19" s="108"/>
      <c r="C19" s="108"/>
      <c r="D19" s="108"/>
      <c r="E19" s="108"/>
      <c r="F19" s="285">
        <f>IF(ISERR(+F18/F17),0,(+F18/F17))</f>
        <v>0.80404405720861416</v>
      </c>
      <c r="G19" s="286"/>
      <c r="H19" s="285">
        <f>IF(ISERR(+H18/H17),0,(+H18/H17))</f>
        <v>0.9876651223041123</v>
      </c>
      <c r="I19" s="610"/>
      <c r="J19" s="287">
        <f>IF(ISERR(+J18/J17),0,(+J18/J17))</f>
        <v>0.80735107731305455</v>
      </c>
      <c r="K19" s="286"/>
      <c r="L19" s="287">
        <f>IF(ISERR(+L18/L17),0,(+L18/L17))</f>
        <v>0.98703937091487282</v>
      </c>
    </row>
    <row r="20" spans="1:13" x14ac:dyDescent="0.2">
      <c r="A20" s="618"/>
      <c r="B20" s="108"/>
      <c r="C20" s="108"/>
      <c r="D20" s="108"/>
      <c r="E20" s="108"/>
      <c r="F20" s="288"/>
      <c r="G20" s="286"/>
      <c r="H20" s="288"/>
      <c r="I20" s="2"/>
      <c r="J20" s="286"/>
      <c r="K20" s="286"/>
      <c r="L20" s="286"/>
    </row>
    <row r="21" spans="1:13" x14ac:dyDescent="0.2">
      <c r="A21" s="56" t="s">
        <v>207</v>
      </c>
      <c r="B21" s="108"/>
      <c r="C21" s="108"/>
      <c r="D21" s="108"/>
      <c r="E21" s="108"/>
      <c r="F21" s="108"/>
      <c r="G21" s="108"/>
      <c r="H21" s="271"/>
      <c r="I21" s="2"/>
      <c r="J21" s="284"/>
      <c r="K21" s="30"/>
      <c r="L21" s="30"/>
      <c r="M21" s="828"/>
    </row>
    <row r="22" spans="1:13" x14ac:dyDescent="0.2">
      <c r="A22" s="280" t="s">
        <v>383</v>
      </c>
      <c r="B22" s="108"/>
      <c r="C22" s="108"/>
      <c r="D22" s="108"/>
      <c r="E22" s="108"/>
      <c r="F22" s="824">
        <v>152781</v>
      </c>
      <c r="G22" s="825"/>
      <c r="H22" s="824">
        <v>291031</v>
      </c>
      <c r="I22" s="614"/>
      <c r="J22" s="108">
        <v>136835</v>
      </c>
      <c r="K22" s="108"/>
      <c r="L22" s="108">
        <v>290997</v>
      </c>
    </row>
    <row r="23" spans="1:13" x14ac:dyDescent="0.2">
      <c r="A23" s="618" t="s">
        <v>205</v>
      </c>
      <c r="B23" s="108"/>
      <c r="C23" s="108"/>
      <c r="D23" s="108"/>
      <c r="E23" s="108"/>
      <c r="F23" s="824">
        <v>146830</v>
      </c>
      <c r="G23" s="825"/>
      <c r="H23" s="824">
        <v>278973</v>
      </c>
      <c r="I23" s="614"/>
      <c r="J23" s="108">
        <v>130585</v>
      </c>
      <c r="K23" s="108"/>
      <c r="L23" s="108">
        <v>280586</v>
      </c>
    </row>
    <row r="24" spans="1:13" x14ac:dyDescent="0.2">
      <c r="A24" s="618" t="s">
        <v>206</v>
      </c>
      <c r="B24" s="618"/>
      <c r="C24" s="618"/>
      <c r="D24" s="618"/>
      <c r="E24" s="618"/>
      <c r="F24" s="285">
        <f>IF(ISERR(+F23/F22),0,(+F23/F22))</f>
        <v>0.96104882151576443</v>
      </c>
      <c r="G24" s="286"/>
      <c r="H24" s="285">
        <f>IF(ISERR(+H23/H22),0,(+H23/H22))</f>
        <v>0.95856798760269524</v>
      </c>
      <c r="I24" s="610"/>
      <c r="J24" s="287">
        <f>IF(ISERR(+J23/J22),0,(+J23/J22))</f>
        <v>0.95432455146709538</v>
      </c>
      <c r="K24" s="286"/>
      <c r="L24" s="287">
        <f>IF(ISERR(+L23/L22),0,(+L23/L22))</f>
        <v>0.96422299886253127</v>
      </c>
    </row>
    <row r="25" spans="1:13" x14ac:dyDescent="0.2">
      <c r="A25" s="618"/>
      <c r="B25" s="618"/>
      <c r="C25" s="618"/>
      <c r="D25" s="618"/>
      <c r="E25" s="618"/>
      <c r="F25" s="251"/>
      <c r="G25" s="251"/>
      <c r="H25" s="251"/>
      <c r="I25" s="2"/>
      <c r="J25" s="618"/>
      <c r="K25" s="618"/>
      <c r="L25" s="618"/>
    </row>
    <row r="26" spans="1:13" x14ac:dyDescent="0.2">
      <c r="A26" s="56" t="s">
        <v>115</v>
      </c>
      <c r="B26" s="618"/>
      <c r="C26" s="618"/>
      <c r="D26" s="618"/>
      <c r="E26" s="618"/>
      <c r="F26" s="251"/>
      <c r="G26" s="251"/>
      <c r="H26" s="251"/>
      <c r="I26" s="2"/>
      <c r="J26" s="284"/>
      <c r="K26" s="30"/>
      <c r="L26" s="30"/>
      <c r="M26" s="828"/>
    </row>
    <row r="27" spans="1:13" x14ac:dyDescent="0.2">
      <c r="A27" s="280" t="s">
        <v>383</v>
      </c>
      <c r="B27" s="618"/>
      <c r="C27" s="618"/>
      <c r="D27" s="618"/>
      <c r="E27" s="618"/>
      <c r="F27" s="621">
        <f>F17+F22</f>
        <v>158864</v>
      </c>
      <c r="G27" s="108"/>
      <c r="H27" s="621">
        <f>H17+H22</f>
        <v>1056827</v>
      </c>
      <c r="I27" s="610"/>
      <c r="J27" s="108">
        <f>J17+J22</f>
        <v>143147</v>
      </c>
      <c r="K27" s="108"/>
      <c r="L27" s="108">
        <f>L17+L22</f>
        <v>1006703</v>
      </c>
    </row>
    <row r="28" spans="1:13" x14ac:dyDescent="0.2">
      <c r="A28" s="618" t="s">
        <v>205</v>
      </c>
      <c r="B28" s="618"/>
      <c r="C28" s="618"/>
      <c r="D28" s="618"/>
      <c r="E28" s="618"/>
      <c r="F28" s="621">
        <f>F18+F23</f>
        <v>151721</v>
      </c>
      <c r="G28" s="108"/>
      <c r="H28" s="621">
        <f>H18+H23</f>
        <v>1035323</v>
      </c>
      <c r="I28" s="610"/>
      <c r="J28" s="108">
        <f>J18+J23</f>
        <v>135681</v>
      </c>
      <c r="K28" s="108"/>
      <c r="L28" s="108">
        <f>L18+L23</f>
        <v>987016</v>
      </c>
    </row>
    <row r="29" spans="1:13" x14ac:dyDescent="0.2">
      <c r="A29" s="618" t="s">
        <v>206</v>
      </c>
      <c r="B29" s="618"/>
      <c r="C29" s="618"/>
      <c r="D29" s="618"/>
      <c r="E29" s="618"/>
      <c r="F29" s="285">
        <f>IF(ISERR(+F28/F27),0,(+F28/F27))</f>
        <v>0.95503701279081477</v>
      </c>
      <c r="G29" s="286"/>
      <c r="H29" s="285">
        <f>IF(ISERR(+H28/H27),0,(+H28/H27))</f>
        <v>0.97965229881522708</v>
      </c>
      <c r="I29" s="610"/>
      <c r="J29" s="287">
        <f>IF(ISERR(+J28/J27),0,(+J28/J27))</f>
        <v>0.94784382487931984</v>
      </c>
      <c r="K29" s="286"/>
      <c r="L29" s="287">
        <f>IF(ISERR(+L28/L27),0,(+L28/L27))</f>
        <v>0.98044408330957589</v>
      </c>
    </row>
    <row r="30" spans="1:13" x14ac:dyDescent="0.2">
      <c r="A30" s="833"/>
      <c r="B30" s="833"/>
      <c r="C30" s="833"/>
      <c r="D30" s="833"/>
      <c r="E30" s="833"/>
      <c r="F30" s="833"/>
      <c r="G30" s="833"/>
      <c r="H30" s="833"/>
      <c r="I30" s="833"/>
      <c r="J30" s="610"/>
      <c r="K30" s="610"/>
      <c r="L30" s="610"/>
      <c r="M30" s="819"/>
    </row>
    <row r="31" spans="1:13" s="819" customFormat="1" x14ac:dyDescent="0.2">
      <c r="A31" s="833"/>
      <c r="B31" s="833"/>
      <c r="C31" s="833"/>
      <c r="D31" s="833"/>
      <c r="E31" s="833"/>
      <c r="F31" s="833"/>
      <c r="G31" s="833"/>
      <c r="H31" s="833"/>
      <c r="I31" s="833"/>
      <c r="J31" s="833"/>
      <c r="K31" s="833"/>
      <c r="L31" s="833"/>
    </row>
    <row r="32" spans="1:13" s="819" customFormat="1" x14ac:dyDescent="0.2">
      <c r="A32" s="833"/>
      <c r="B32" s="833"/>
      <c r="C32" s="833"/>
      <c r="D32" s="833"/>
      <c r="E32" s="833"/>
      <c r="F32" s="833"/>
      <c r="G32" s="833"/>
      <c r="H32" s="833"/>
      <c r="I32" s="833"/>
      <c r="J32" s="833"/>
      <c r="K32" s="833"/>
      <c r="L32" s="833"/>
    </row>
    <row r="33" spans="1:13" s="819" customFormat="1" x14ac:dyDescent="0.2">
      <c r="A33" s="833"/>
      <c r="B33" s="833"/>
      <c r="C33" s="833"/>
      <c r="D33" s="833"/>
      <c r="E33" s="833"/>
      <c r="F33" s="833"/>
      <c r="G33" s="833"/>
      <c r="H33" s="833"/>
      <c r="I33" s="833"/>
      <c r="J33" s="833"/>
      <c r="K33" s="833"/>
      <c r="L33" s="833"/>
    </row>
    <row r="34" spans="1:13" s="819" customFormat="1" x14ac:dyDescent="0.2">
      <c r="A34" s="833"/>
      <c r="B34" s="833"/>
      <c r="C34" s="833"/>
      <c r="D34" s="833"/>
      <c r="E34" s="833"/>
      <c r="F34" s="833"/>
      <c r="G34" s="833"/>
      <c r="H34" s="833"/>
      <c r="I34" s="833"/>
      <c r="J34" s="833"/>
      <c r="K34" s="833"/>
      <c r="L34" s="833"/>
    </row>
    <row r="35" spans="1:13" s="819" customFormat="1" x14ac:dyDescent="0.2">
      <c r="A35" s="833"/>
      <c r="B35" s="833"/>
      <c r="C35" s="833"/>
      <c r="D35" s="833"/>
      <c r="E35" s="833"/>
      <c r="F35" s="833"/>
      <c r="G35" s="833"/>
      <c r="H35" s="833"/>
      <c r="I35" s="833"/>
      <c r="J35" s="833"/>
      <c r="K35" s="833"/>
      <c r="L35" s="833"/>
    </row>
    <row r="36" spans="1:13" s="819" customFormat="1" x14ac:dyDescent="0.2">
      <c r="A36" s="833"/>
      <c r="B36" s="833"/>
      <c r="C36" s="833"/>
      <c r="D36" s="833"/>
      <c r="E36" s="833"/>
      <c r="F36" s="833"/>
      <c r="G36" s="833"/>
      <c r="H36" s="833"/>
      <c r="I36" s="833"/>
      <c r="J36" s="833"/>
      <c r="K36" s="833"/>
      <c r="L36" s="833"/>
    </row>
    <row r="37" spans="1:13" s="819" customFormat="1" x14ac:dyDescent="0.2">
      <c r="A37" s="833"/>
      <c r="B37" s="833"/>
      <c r="C37" s="833"/>
      <c r="D37" s="833"/>
      <c r="E37" s="833"/>
      <c r="F37" s="833"/>
      <c r="G37" s="833"/>
      <c r="H37" s="833"/>
      <c r="I37" s="833"/>
      <c r="J37" s="833"/>
      <c r="K37" s="833"/>
      <c r="L37" s="833"/>
    </row>
    <row r="38" spans="1:13" s="819" customFormat="1" x14ac:dyDescent="0.2">
      <c r="A38" s="833"/>
      <c r="B38" s="833"/>
      <c r="C38" s="833"/>
      <c r="D38" s="833"/>
      <c r="E38" s="833"/>
      <c r="F38" s="833"/>
      <c r="G38" s="833"/>
      <c r="H38" s="833"/>
      <c r="I38" s="833"/>
      <c r="J38" s="833"/>
      <c r="K38" s="833"/>
      <c r="L38" s="833"/>
    </row>
    <row r="39" spans="1:13" s="819" customFormat="1" x14ac:dyDescent="0.2">
      <c r="A39" s="833"/>
      <c r="B39" s="833"/>
      <c r="C39" s="833"/>
      <c r="D39" s="833"/>
      <c r="E39" s="833"/>
      <c r="F39" s="833"/>
      <c r="G39" s="833"/>
      <c r="H39" s="833"/>
      <c r="I39" s="833"/>
      <c r="J39" s="833"/>
      <c r="K39" s="833"/>
      <c r="L39" s="833"/>
    </row>
    <row r="40" spans="1:13" s="819" customFormat="1" x14ac:dyDescent="0.2">
      <c r="A40" s="833"/>
      <c r="B40" s="833"/>
      <c r="C40" s="833"/>
      <c r="D40" s="833"/>
      <c r="E40" s="833"/>
      <c r="F40" s="833"/>
      <c r="G40" s="833"/>
      <c r="H40" s="833"/>
      <c r="I40" s="833"/>
      <c r="J40" s="833"/>
      <c r="K40" s="833"/>
      <c r="L40" s="833"/>
    </row>
    <row r="41" spans="1:13" s="819" customFormat="1" x14ac:dyDescent="0.2">
      <c r="A41" s="833"/>
      <c r="B41" s="833"/>
      <c r="C41" s="833"/>
      <c r="D41" s="833"/>
      <c r="E41" s="833"/>
      <c r="F41" s="833"/>
      <c r="G41" s="833"/>
      <c r="H41" s="833"/>
      <c r="I41" s="833"/>
      <c r="J41" s="833"/>
      <c r="K41" s="833"/>
      <c r="L41" s="833"/>
    </row>
    <row r="42" spans="1:13" x14ac:dyDescent="0.2">
      <c r="A42" s="833"/>
      <c r="B42" s="833"/>
      <c r="C42" s="833"/>
      <c r="D42" s="833"/>
      <c r="E42" s="833"/>
      <c r="F42" s="833"/>
      <c r="G42" s="833"/>
      <c r="H42" s="833"/>
      <c r="I42" s="833"/>
      <c r="J42" s="833"/>
      <c r="K42" s="833"/>
      <c r="L42" s="833"/>
      <c r="M42" s="819"/>
    </row>
    <row r="43" spans="1:13" x14ac:dyDescent="0.2">
      <c r="A43" s="4" t="s">
        <v>620</v>
      </c>
      <c r="B43" s="610"/>
      <c r="C43" s="610"/>
      <c r="D43" s="610"/>
      <c r="E43" s="610"/>
      <c r="F43" s="2"/>
      <c r="G43" s="2"/>
      <c r="H43" s="2"/>
      <c r="I43" s="2"/>
      <c r="J43" s="610"/>
      <c r="K43" s="610"/>
      <c r="L43" s="610"/>
    </row>
    <row r="44" spans="1:13" x14ac:dyDescent="0.2">
      <c r="A44" s="4"/>
      <c r="B44" s="610"/>
      <c r="C44" s="610"/>
      <c r="D44" s="610"/>
      <c r="E44" s="610"/>
      <c r="F44" s="2"/>
      <c r="G44" s="2"/>
      <c r="H44" s="2"/>
      <c r="I44" s="2"/>
      <c r="J44" s="610"/>
      <c r="K44" s="610"/>
      <c r="L44" s="610"/>
    </row>
    <row r="45" spans="1:13" x14ac:dyDescent="0.2">
      <c r="A45" s="4"/>
      <c r="B45" s="610"/>
      <c r="C45" s="610"/>
      <c r="D45" s="610"/>
      <c r="E45" s="610"/>
      <c r="F45" s="2"/>
      <c r="G45" s="2"/>
      <c r="H45" s="2"/>
      <c r="I45" s="2"/>
      <c r="J45" s="171" t="s">
        <v>752</v>
      </c>
      <c r="K45" s="629"/>
      <c r="L45" s="30" t="s">
        <v>611</v>
      </c>
    </row>
    <row r="46" spans="1:13" x14ac:dyDescent="0.2">
      <c r="A46" s="610"/>
      <c r="B46" s="610"/>
      <c r="C46" s="610"/>
      <c r="D46" s="610"/>
      <c r="E46" s="610"/>
      <c r="F46" s="2"/>
      <c r="G46" s="2"/>
      <c r="H46" s="2"/>
      <c r="I46" s="2"/>
      <c r="J46" s="289" t="s">
        <v>384</v>
      </c>
      <c r="K46" s="610"/>
      <c r="L46" s="290" t="s">
        <v>384</v>
      </c>
    </row>
    <row r="47" spans="1:13" x14ac:dyDescent="0.2">
      <c r="A47" s="194" t="s">
        <v>709</v>
      </c>
      <c r="B47" s="610"/>
      <c r="C47" s="610"/>
      <c r="D47" s="610"/>
      <c r="E47" s="610"/>
      <c r="F47" s="2"/>
      <c r="G47" s="2"/>
      <c r="H47" s="2"/>
      <c r="I47" s="2"/>
      <c r="J47" s="622">
        <v>0</v>
      </c>
      <c r="K47" s="833"/>
      <c r="L47" s="833">
        <v>0</v>
      </c>
    </row>
    <row r="48" spans="1:13" x14ac:dyDescent="0.2">
      <c r="A48" s="193" t="s">
        <v>385</v>
      </c>
      <c r="B48" s="610"/>
      <c r="C48" s="610"/>
      <c r="D48" s="610"/>
      <c r="E48" s="610"/>
      <c r="F48" s="2"/>
      <c r="G48" s="2"/>
      <c r="H48" s="2"/>
      <c r="I48" s="2"/>
      <c r="J48" s="833"/>
      <c r="K48" s="833"/>
      <c r="L48" s="833"/>
    </row>
    <row r="49" spans="1:13" x14ac:dyDescent="0.2">
      <c r="A49" s="193" t="s">
        <v>208</v>
      </c>
      <c r="B49" s="610"/>
      <c r="C49" s="610"/>
      <c r="D49" s="610"/>
      <c r="E49" s="610"/>
      <c r="F49" s="2"/>
      <c r="G49" s="2"/>
      <c r="H49" s="2"/>
      <c r="I49" s="2"/>
      <c r="J49" s="622">
        <v>0</v>
      </c>
      <c r="K49" s="833"/>
      <c r="L49" s="833">
        <v>0</v>
      </c>
    </row>
    <row r="50" spans="1:13" x14ac:dyDescent="0.2">
      <c r="A50" s="610"/>
      <c r="B50" s="610"/>
      <c r="C50" s="610"/>
      <c r="D50" s="610"/>
      <c r="E50" s="610"/>
      <c r="F50" s="2"/>
      <c r="G50" s="2"/>
      <c r="H50" s="2"/>
      <c r="I50" s="2"/>
      <c r="J50" s="610"/>
      <c r="K50" s="610"/>
      <c r="L50" s="610"/>
    </row>
    <row r="51" spans="1:13" ht="15.75" thickBot="1" x14ac:dyDescent="0.25">
      <c r="A51" s="611" t="s">
        <v>115</v>
      </c>
      <c r="B51" s="610"/>
      <c r="C51" s="610"/>
      <c r="D51" s="610"/>
      <c r="E51" s="610"/>
      <c r="F51" s="610"/>
      <c r="G51" s="610"/>
      <c r="H51" s="610"/>
      <c r="I51" s="610"/>
      <c r="J51" s="291">
        <f>SUM(J47:J50)</f>
        <v>0</v>
      </c>
      <c r="K51" s="610"/>
      <c r="L51" s="292">
        <f>SUM(L47:L50)</f>
        <v>0</v>
      </c>
    </row>
    <row r="52" spans="1:13" x14ac:dyDescent="0.2">
      <c r="A52" s="614"/>
      <c r="B52" s="614"/>
      <c r="C52" s="614"/>
      <c r="D52" s="614"/>
      <c r="E52" s="614"/>
      <c r="F52" s="614"/>
      <c r="G52" s="614"/>
      <c r="H52" s="614"/>
      <c r="I52" s="614"/>
      <c r="J52" s="833"/>
      <c r="K52" s="833"/>
      <c r="L52" s="833"/>
      <c r="M52" s="216"/>
    </row>
    <row r="53" spans="1:13" x14ac:dyDescent="0.2">
      <c r="A53" s="614"/>
      <c r="B53" s="614"/>
      <c r="C53" s="614"/>
      <c r="D53" s="614"/>
      <c r="E53" s="614"/>
      <c r="F53" s="614"/>
      <c r="G53" s="614"/>
      <c r="H53" s="614"/>
      <c r="I53" s="614"/>
      <c r="J53" s="833"/>
      <c r="K53" s="833"/>
      <c r="L53" s="833"/>
      <c r="M53" s="216"/>
    </row>
    <row r="54" spans="1:13" x14ac:dyDescent="0.2">
      <c r="A54" s="614"/>
      <c r="B54" s="614"/>
      <c r="C54" s="614"/>
      <c r="D54" s="614"/>
      <c r="E54" s="614"/>
      <c r="F54" s="614"/>
      <c r="G54" s="614"/>
      <c r="H54" s="614"/>
      <c r="I54" s="614"/>
      <c r="J54" s="833"/>
      <c r="K54" s="833"/>
      <c r="L54" s="833"/>
      <c r="M54" s="216"/>
    </row>
    <row r="55" spans="1:13" x14ac:dyDescent="0.2">
      <c r="A55" s="614"/>
      <c r="B55" s="623"/>
      <c r="C55" s="623"/>
      <c r="D55" s="623"/>
      <c r="E55" s="623"/>
      <c r="F55" s="623"/>
      <c r="G55" s="623"/>
      <c r="H55" s="623"/>
      <c r="I55" s="623"/>
      <c r="J55" s="731"/>
      <c r="K55" s="731"/>
      <c r="L55" s="731"/>
      <c r="M55" s="216"/>
    </row>
    <row r="56" spans="1:13" x14ac:dyDescent="0.2">
      <c r="A56" s="614"/>
      <c r="B56" s="623"/>
      <c r="C56" s="623"/>
      <c r="D56" s="623"/>
      <c r="E56" s="623"/>
      <c r="F56" s="623"/>
      <c r="G56" s="623"/>
      <c r="H56" s="623"/>
      <c r="I56" s="623"/>
      <c r="J56" s="731"/>
      <c r="K56" s="731"/>
      <c r="L56" s="731"/>
      <c r="M56" s="216"/>
    </row>
    <row r="57" spans="1:13" x14ac:dyDescent="0.2">
      <c r="A57" s="614"/>
      <c r="B57" s="623"/>
      <c r="C57" s="623"/>
      <c r="D57" s="623"/>
      <c r="E57" s="623"/>
      <c r="F57" s="623"/>
      <c r="G57" s="623"/>
      <c r="H57" s="623"/>
      <c r="I57" s="623"/>
      <c r="J57" s="731"/>
      <c r="K57" s="731"/>
      <c r="L57" s="731"/>
      <c r="M57" s="216"/>
    </row>
    <row r="58" spans="1:13" x14ac:dyDescent="0.2">
      <c r="A58" s="614"/>
      <c r="B58" s="623"/>
      <c r="C58" s="623"/>
      <c r="D58" s="623"/>
      <c r="E58" s="623"/>
      <c r="F58" s="623"/>
      <c r="G58" s="623"/>
      <c r="H58" s="623"/>
      <c r="I58" s="623"/>
      <c r="J58" s="731"/>
      <c r="K58" s="731"/>
      <c r="L58" s="731"/>
      <c r="M58" s="216"/>
    </row>
    <row r="59" spans="1:13" x14ac:dyDescent="0.2">
      <c r="A59" s="614"/>
      <c r="B59" s="623"/>
      <c r="C59" s="623"/>
      <c r="D59" s="623"/>
      <c r="E59" s="623"/>
      <c r="F59" s="623"/>
      <c r="G59" s="623"/>
      <c r="H59" s="623"/>
      <c r="I59" s="623"/>
      <c r="J59" s="731"/>
      <c r="K59" s="731"/>
      <c r="L59" s="731"/>
      <c r="M59" s="216"/>
    </row>
    <row r="60" spans="1:13" x14ac:dyDescent="0.2">
      <c r="A60" s="614"/>
      <c r="B60" s="623"/>
      <c r="C60" s="623"/>
      <c r="D60" s="623"/>
      <c r="E60" s="623"/>
      <c r="F60" s="623"/>
      <c r="G60" s="623"/>
      <c r="H60" s="623"/>
      <c r="I60" s="623"/>
      <c r="J60" s="731"/>
      <c r="K60" s="731"/>
      <c r="L60" s="731"/>
      <c r="M60" s="216"/>
    </row>
    <row r="61" spans="1:13" x14ac:dyDescent="0.2">
      <c r="A61" s="614"/>
      <c r="B61" s="623"/>
      <c r="C61" s="623"/>
      <c r="D61" s="623"/>
      <c r="E61" s="623"/>
      <c r="F61" s="623"/>
      <c r="G61" s="623"/>
      <c r="H61" s="623"/>
      <c r="I61" s="623"/>
      <c r="J61" s="731"/>
      <c r="K61" s="731"/>
      <c r="L61" s="731"/>
      <c r="M61" s="216"/>
    </row>
    <row r="62" spans="1:13" x14ac:dyDescent="0.2">
      <c r="A62" s="614"/>
      <c r="B62" s="623"/>
      <c r="C62" s="623"/>
      <c r="D62" s="623"/>
      <c r="E62" s="623"/>
      <c r="F62" s="623"/>
      <c r="G62" s="623"/>
      <c r="H62" s="623"/>
      <c r="I62" s="623"/>
      <c r="J62" s="731"/>
      <c r="K62" s="731"/>
      <c r="L62" s="731"/>
      <c r="M62" s="216"/>
    </row>
    <row r="63" spans="1:13" x14ac:dyDescent="0.2">
      <c r="A63" s="614"/>
      <c r="B63" s="623"/>
      <c r="C63" s="623"/>
      <c r="D63" s="623"/>
      <c r="E63" s="623"/>
      <c r="F63" s="623"/>
      <c r="G63" s="623"/>
      <c r="H63" s="623"/>
      <c r="I63" s="623"/>
      <c r="J63" s="731"/>
      <c r="K63" s="731"/>
      <c r="L63" s="731"/>
      <c r="M63" s="216"/>
    </row>
    <row r="64" spans="1:13" x14ac:dyDescent="0.2">
      <c r="A64" s="614"/>
      <c r="B64" s="623"/>
      <c r="C64" s="623"/>
      <c r="D64" s="623"/>
      <c r="E64" s="623"/>
      <c r="F64" s="623"/>
      <c r="G64" s="623"/>
      <c r="H64" s="623"/>
      <c r="I64" s="623"/>
      <c r="J64" s="731"/>
      <c r="K64" s="731"/>
      <c r="L64" s="731"/>
      <c r="M64" s="216"/>
    </row>
    <row r="65" spans="1:13" x14ac:dyDescent="0.2">
      <c r="A65" s="614"/>
      <c r="B65" s="623"/>
      <c r="C65" s="623"/>
      <c r="D65" s="623"/>
      <c r="E65" s="623"/>
      <c r="F65" s="623"/>
      <c r="G65" s="623"/>
      <c r="H65" s="623"/>
      <c r="I65" s="623"/>
      <c r="J65" s="731"/>
      <c r="K65" s="731"/>
      <c r="L65" s="731"/>
      <c r="M65" s="216"/>
    </row>
    <row r="66" spans="1:13" x14ac:dyDescent="0.2">
      <c r="A66" s="614"/>
      <c r="B66" s="623"/>
      <c r="C66" s="623"/>
      <c r="D66" s="623"/>
      <c r="E66" s="623"/>
      <c r="F66" s="623"/>
      <c r="G66" s="623"/>
      <c r="H66" s="623"/>
      <c r="I66" s="623"/>
      <c r="J66" s="731"/>
      <c r="K66" s="731"/>
      <c r="L66" s="731"/>
      <c r="M66" s="216"/>
    </row>
    <row r="67" spans="1:13" x14ac:dyDescent="0.2">
      <c r="A67" s="623"/>
      <c r="B67" s="623"/>
      <c r="C67" s="623"/>
      <c r="D67" s="623"/>
      <c r="E67" s="623"/>
      <c r="F67" s="623"/>
      <c r="G67" s="623"/>
      <c r="H67" s="623"/>
      <c r="I67" s="623"/>
      <c r="J67" s="731"/>
      <c r="K67" s="731"/>
      <c r="L67" s="731"/>
      <c r="M67" s="216"/>
    </row>
    <row r="68" spans="1:13" x14ac:dyDescent="0.2">
      <c r="A68" s="623"/>
      <c r="B68" s="623"/>
      <c r="C68" s="623"/>
      <c r="D68" s="623"/>
      <c r="E68" s="623"/>
      <c r="F68" s="623"/>
      <c r="G68" s="623"/>
      <c r="H68" s="623"/>
      <c r="I68" s="623"/>
      <c r="J68" s="731"/>
      <c r="K68" s="731"/>
      <c r="L68" s="731"/>
      <c r="M68" s="216"/>
    </row>
    <row r="69" spans="1:13" x14ac:dyDescent="0.2">
      <c r="A69" s="623"/>
      <c r="B69" s="623"/>
      <c r="C69" s="623"/>
      <c r="D69" s="623"/>
      <c r="E69" s="623"/>
      <c r="F69" s="623"/>
      <c r="G69" s="623"/>
      <c r="H69" s="623"/>
      <c r="I69" s="623"/>
      <c r="J69" s="731"/>
      <c r="K69" s="731"/>
      <c r="L69" s="731"/>
      <c r="M69" s="216"/>
    </row>
    <row r="70" spans="1:13" x14ac:dyDescent="0.2">
      <c r="A70" s="623"/>
      <c r="B70" s="623"/>
      <c r="C70" s="623"/>
      <c r="D70" s="623"/>
      <c r="E70" s="623"/>
      <c r="F70" s="623"/>
      <c r="G70" s="623"/>
      <c r="H70" s="623"/>
      <c r="I70" s="623"/>
      <c r="J70" s="731"/>
      <c r="K70" s="731"/>
      <c r="L70" s="731"/>
      <c r="M70" s="216"/>
    </row>
    <row r="71" spans="1:13" x14ac:dyDescent="0.2">
      <c r="A71" s="623"/>
      <c r="B71" s="623"/>
      <c r="C71" s="623"/>
      <c r="D71" s="623"/>
      <c r="E71" s="623"/>
      <c r="F71" s="623"/>
      <c r="G71" s="623"/>
      <c r="H71" s="623"/>
      <c r="I71" s="623"/>
      <c r="J71" s="731"/>
      <c r="K71" s="731"/>
      <c r="L71" s="731"/>
      <c r="M71" s="216"/>
    </row>
    <row r="72" spans="1:13" x14ac:dyDescent="0.2">
      <c r="A72" s="623"/>
      <c r="B72" s="623"/>
      <c r="C72" s="623"/>
      <c r="D72" s="623"/>
      <c r="E72" s="623"/>
      <c r="F72" s="623"/>
      <c r="G72" s="623"/>
      <c r="H72" s="623"/>
      <c r="I72" s="623"/>
      <c r="J72" s="731"/>
      <c r="K72" s="731"/>
      <c r="L72" s="731"/>
      <c r="M72" s="216"/>
    </row>
    <row r="73" spans="1:13" x14ac:dyDescent="0.2">
      <c r="A73" s="623"/>
      <c r="B73" s="623"/>
      <c r="C73" s="623"/>
      <c r="D73" s="623"/>
      <c r="E73" s="623"/>
      <c r="F73" s="623"/>
      <c r="G73" s="623"/>
      <c r="H73" s="623"/>
      <c r="I73" s="623"/>
      <c r="J73" s="731"/>
      <c r="K73" s="731"/>
      <c r="L73" s="731"/>
      <c r="M73" s="216"/>
    </row>
    <row r="74" spans="1:13" x14ac:dyDescent="0.2">
      <c r="A74" s="623"/>
      <c r="B74" s="623"/>
      <c r="C74" s="623"/>
      <c r="D74" s="623"/>
      <c r="E74" s="623"/>
      <c r="F74" s="623"/>
      <c r="G74" s="623"/>
      <c r="H74" s="623"/>
      <c r="I74" s="623"/>
      <c r="J74" s="731"/>
      <c r="K74" s="731"/>
      <c r="L74" s="731"/>
      <c r="M74" s="216"/>
    </row>
    <row r="75" spans="1:13" x14ac:dyDescent="0.2">
      <c r="A75" s="623"/>
      <c r="B75" s="623"/>
      <c r="C75" s="623"/>
      <c r="D75" s="623"/>
      <c r="E75" s="623"/>
      <c r="F75" s="623"/>
      <c r="G75" s="623"/>
      <c r="H75" s="623"/>
      <c r="I75" s="623"/>
      <c r="J75" s="731"/>
      <c r="K75" s="731"/>
      <c r="L75" s="731"/>
      <c r="M75" s="216"/>
    </row>
    <row r="76" spans="1:13" x14ac:dyDescent="0.2">
      <c r="A76" s="216"/>
      <c r="B76" s="216"/>
      <c r="C76" s="216"/>
      <c r="D76" s="216"/>
      <c r="E76" s="216"/>
      <c r="F76" s="216"/>
      <c r="G76" s="216"/>
      <c r="H76" s="216"/>
      <c r="I76" s="216"/>
      <c r="J76" s="731"/>
      <c r="K76" s="731"/>
      <c r="L76" s="731"/>
      <c r="M76" s="216"/>
    </row>
    <row r="77" spans="1:13" x14ac:dyDescent="0.2">
      <c r="A77" s="216"/>
      <c r="B77" s="216"/>
      <c r="C77" s="216"/>
      <c r="D77" s="216"/>
      <c r="E77" s="216"/>
      <c r="F77" s="216"/>
      <c r="G77" s="216"/>
      <c r="H77" s="216"/>
      <c r="I77" s="216"/>
      <c r="J77" s="731"/>
      <c r="K77" s="731"/>
      <c r="L77" s="731"/>
      <c r="M77" s="216"/>
    </row>
    <row r="78" spans="1:13" x14ac:dyDescent="0.2">
      <c r="A78" s="216"/>
      <c r="B78" s="216"/>
      <c r="C78" s="216"/>
      <c r="D78" s="216"/>
      <c r="E78" s="216"/>
      <c r="F78" s="216"/>
      <c r="G78" s="216"/>
      <c r="H78" s="216"/>
      <c r="I78" s="216"/>
      <c r="J78" s="731"/>
      <c r="K78" s="731"/>
      <c r="L78" s="731"/>
      <c r="M78" s="216"/>
    </row>
    <row r="79" spans="1:13" x14ac:dyDescent="0.2">
      <c r="A79" s="216"/>
      <c r="B79" s="216"/>
      <c r="C79" s="216"/>
      <c r="D79" s="216"/>
      <c r="E79" s="216"/>
      <c r="F79" s="216"/>
      <c r="G79" s="216"/>
      <c r="H79" s="216"/>
      <c r="I79" s="216"/>
      <c r="J79" s="731"/>
      <c r="K79" s="731"/>
      <c r="L79" s="731"/>
      <c r="M79" s="216"/>
    </row>
    <row r="80" spans="1:13" x14ac:dyDescent="0.2">
      <c r="A80" s="216"/>
      <c r="B80" s="216"/>
      <c r="C80" s="216"/>
      <c r="D80" s="216"/>
      <c r="E80" s="216"/>
      <c r="F80" s="216"/>
      <c r="G80" s="216"/>
      <c r="H80" s="216"/>
      <c r="I80" s="216"/>
      <c r="J80" s="731"/>
      <c r="K80" s="731"/>
      <c r="L80" s="731"/>
      <c r="M80" s="216"/>
    </row>
    <row r="81" spans="1:13" x14ac:dyDescent="0.2">
      <c r="A81" s="216"/>
      <c r="B81" s="216"/>
      <c r="C81" s="216"/>
      <c r="D81" s="216"/>
      <c r="E81" s="216"/>
      <c r="F81" s="216"/>
      <c r="G81" s="216"/>
      <c r="H81" s="216"/>
      <c r="I81" s="216"/>
      <c r="J81" s="731"/>
      <c r="K81" s="731"/>
      <c r="L81" s="731"/>
      <c r="M81" s="216"/>
    </row>
    <row r="82" spans="1:13" x14ac:dyDescent="0.2">
      <c r="A82" s="216"/>
      <c r="B82" s="216"/>
      <c r="C82" s="216"/>
      <c r="D82" s="216"/>
      <c r="E82" s="216"/>
      <c r="F82" s="216"/>
      <c r="G82" s="216"/>
      <c r="H82" s="216"/>
      <c r="I82" s="216"/>
      <c r="J82" s="731"/>
      <c r="K82" s="731"/>
      <c r="L82" s="731"/>
      <c r="M82" s="216"/>
    </row>
    <row r="83" spans="1:13" x14ac:dyDescent="0.2">
      <c r="A83" s="216"/>
      <c r="B83" s="216"/>
      <c r="C83" s="216"/>
      <c r="D83" s="216"/>
      <c r="E83" s="216"/>
      <c r="F83" s="216"/>
      <c r="G83" s="216"/>
      <c r="H83" s="216"/>
      <c r="I83" s="216"/>
      <c r="J83" s="731"/>
      <c r="K83" s="731"/>
      <c r="L83" s="731"/>
      <c r="M83" s="216"/>
    </row>
    <row r="84" spans="1:13" x14ac:dyDescent="0.2">
      <c r="A84" s="216"/>
      <c r="B84" s="216"/>
      <c r="C84" s="216"/>
      <c r="D84" s="216"/>
      <c r="E84" s="216"/>
      <c r="F84" s="216"/>
      <c r="G84" s="216"/>
      <c r="H84" s="216"/>
      <c r="I84" s="216"/>
      <c r="J84" s="731"/>
      <c r="K84" s="731"/>
      <c r="L84" s="731"/>
      <c r="M84" s="216"/>
    </row>
    <row r="85" spans="1:13" x14ac:dyDescent="0.2">
      <c r="A85" s="216"/>
      <c r="B85" s="216"/>
      <c r="C85" s="216"/>
      <c r="D85" s="216"/>
      <c r="E85" s="216"/>
      <c r="F85" s="216"/>
      <c r="G85" s="216"/>
      <c r="H85" s="216"/>
      <c r="I85" s="216"/>
      <c r="J85" s="731"/>
      <c r="K85" s="731"/>
      <c r="L85" s="731"/>
      <c r="M85" s="216"/>
    </row>
    <row r="86" spans="1:13" x14ac:dyDescent="0.2">
      <c r="A86" s="216"/>
      <c r="B86" s="216"/>
      <c r="C86" s="216"/>
      <c r="D86" s="216"/>
      <c r="E86" s="216"/>
      <c r="F86" s="216"/>
      <c r="G86" s="216"/>
      <c r="H86" s="216"/>
      <c r="I86" s="216"/>
      <c r="J86" s="731"/>
      <c r="K86" s="731"/>
      <c r="L86" s="731"/>
      <c r="M86" s="216"/>
    </row>
    <row r="87" spans="1:13" x14ac:dyDescent="0.2">
      <c r="A87" s="216"/>
      <c r="B87" s="216"/>
      <c r="C87" s="216"/>
      <c r="D87" s="216"/>
      <c r="E87" s="216"/>
      <c r="F87" s="216"/>
      <c r="G87" s="216"/>
      <c r="H87" s="216"/>
      <c r="I87" s="216"/>
      <c r="J87" s="731"/>
      <c r="K87" s="731"/>
      <c r="L87" s="731"/>
      <c r="M87" s="216"/>
    </row>
    <row r="88" spans="1:13" x14ac:dyDescent="0.2">
      <c r="A88" s="216"/>
      <c r="B88" s="216"/>
      <c r="C88" s="216"/>
      <c r="D88" s="216"/>
      <c r="E88" s="216"/>
      <c r="F88" s="216"/>
      <c r="G88" s="216"/>
      <c r="H88" s="216"/>
      <c r="I88" s="216"/>
      <c r="J88" s="731"/>
      <c r="K88" s="731"/>
      <c r="L88" s="731"/>
      <c r="M88" s="216"/>
    </row>
    <row r="89" spans="1:13" x14ac:dyDescent="0.2">
      <c r="A89" s="216"/>
      <c r="B89" s="216"/>
      <c r="C89" s="216"/>
      <c r="D89" s="216"/>
      <c r="E89" s="216"/>
      <c r="F89" s="216"/>
      <c r="G89" s="216"/>
      <c r="H89" s="216"/>
      <c r="I89" s="216"/>
      <c r="J89" s="731"/>
      <c r="K89" s="731"/>
      <c r="L89" s="731"/>
      <c r="M89" s="216"/>
    </row>
    <row r="90" spans="1:13" x14ac:dyDescent="0.2">
      <c r="A90" s="216"/>
      <c r="B90" s="216"/>
      <c r="C90" s="216"/>
      <c r="D90" s="216"/>
      <c r="E90" s="216"/>
      <c r="F90" s="216"/>
      <c r="G90" s="216"/>
      <c r="H90" s="216"/>
      <c r="I90" s="216"/>
      <c r="J90" s="731"/>
      <c r="K90" s="731"/>
      <c r="L90" s="731"/>
      <c r="M90" s="216"/>
    </row>
    <row r="91" spans="1:13" x14ac:dyDescent="0.2">
      <c r="A91" s="216"/>
      <c r="B91" s="216"/>
      <c r="C91" s="216"/>
      <c r="D91" s="216"/>
      <c r="E91" s="216"/>
      <c r="F91" s="216"/>
      <c r="G91" s="216"/>
      <c r="H91" s="216"/>
      <c r="I91" s="216"/>
      <c r="J91" s="731"/>
      <c r="K91" s="731"/>
      <c r="L91" s="731"/>
      <c r="M91" s="216"/>
    </row>
  </sheetData>
  <sheetProtection password="D714" sheet="1" objects="1" scenarios="1"/>
  <customSheetViews>
    <customSheetView guid="{44A2B057-7D30-4594-817B-0DBCD9A92E4A}" fitToPage="1">
      <selection activeCell="F23" sqref="F23"/>
      <pageMargins left="0.70866141732283472" right="0.70866141732283472" top="0.74803149606299213" bottom="0.74803149606299213" header="0.31496062992125984" footer="0.31496062992125984"/>
      <pageSetup paperSize="9" scale="83" orientation="portrait" r:id="rId1"/>
      <headerFooter>
        <oddFooter>&amp;C&amp;A</oddFooter>
      </headerFooter>
    </customSheetView>
    <customSheetView guid="{7FD99AA4-5903-494A-9F09-AEC84FBFFB84}" fitToPage="1">
      <selection activeCell="F23" sqref="F23"/>
      <pageMargins left="0.70866141732283472" right="0.70866141732283472" top="0.74803149606299213" bottom="0.74803149606299213" header="0.31496062992125984" footer="0.31496062992125984"/>
      <pageSetup paperSize="9" scale="83"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1" orientation="portrait" r:id="rId3"/>
  <headerFooter>
    <oddFooter>&amp;C&amp;A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T77"/>
  <sheetViews>
    <sheetView topLeftCell="A14" workbookViewId="0">
      <selection activeCell="R62" sqref="R62"/>
    </sheetView>
  </sheetViews>
  <sheetFormatPr defaultRowHeight="15" x14ac:dyDescent="0.2"/>
  <cols>
    <col min="1" max="1" width="36" customWidth="1"/>
    <col min="3" max="3" width="0.6640625" customWidth="1"/>
    <col min="5" max="5" width="0.6640625" customWidth="1"/>
    <col min="7" max="7" width="0.6640625" customWidth="1"/>
    <col min="8" max="8" width="15" customWidth="1"/>
    <col min="9" max="9" width="0.6640625" customWidth="1"/>
    <col min="11" max="11" width="0.6640625" customWidth="1"/>
    <col min="13" max="13" width="0.6640625" customWidth="1"/>
    <col min="14" max="14" width="12" customWidth="1"/>
    <col min="15" max="15" width="0.6640625" customWidth="1"/>
    <col min="17" max="17" width="0.6640625" customWidth="1"/>
  </cols>
  <sheetData>
    <row r="1" spans="1:19" ht="15.75" x14ac:dyDescent="0.25">
      <c r="A1" s="20" t="str">
        <f>+'1'!A1</f>
        <v>CWM TAF LOCAL HEALTH BOARD ANNUAL ACCOUNTS 2018-19</v>
      </c>
      <c r="B1" s="68"/>
      <c r="C1" s="68"/>
      <c r="D1" s="68"/>
      <c r="E1" s="68"/>
      <c r="F1" s="68"/>
      <c r="G1" s="68"/>
      <c r="H1" s="68"/>
      <c r="I1" s="68"/>
      <c r="J1" s="255"/>
      <c r="K1" s="255"/>
      <c r="L1" s="255"/>
      <c r="M1" s="255"/>
      <c r="N1" s="255"/>
      <c r="O1" s="255"/>
      <c r="P1" s="306"/>
      <c r="Q1" s="306"/>
      <c r="R1" s="306"/>
    </row>
    <row r="2" spans="1:19" ht="15.75" x14ac:dyDescent="0.25">
      <c r="A2" s="25"/>
      <c r="B2" s="307"/>
      <c r="C2" s="307"/>
      <c r="D2" s="307"/>
      <c r="E2" s="307"/>
      <c r="F2" s="307"/>
      <c r="G2" s="307"/>
      <c r="H2" s="307"/>
      <c r="I2" s="307"/>
      <c r="J2" s="307"/>
      <c r="K2" s="307"/>
      <c r="L2" s="149"/>
      <c r="M2" s="149"/>
      <c r="N2" s="149"/>
      <c r="O2" s="149"/>
      <c r="P2" s="149"/>
      <c r="Q2" s="149"/>
      <c r="R2" s="149"/>
    </row>
    <row r="3" spans="1:19" ht="15.75" x14ac:dyDescent="0.25">
      <c r="A3" s="25" t="s">
        <v>392</v>
      </c>
      <c r="B3" s="212"/>
      <c r="C3" s="212"/>
      <c r="D3" s="212"/>
      <c r="E3" s="212"/>
      <c r="F3" s="212"/>
      <c r="G3" s="212"/>
      <c r="H3" s="212"/>
      <c r="I3" s="212"/>
      <c r="J3" s="212"/>
      <c r="K3" s="212"/>
      <c r="L3" s="212"/>
      <c r="M3" s="212"/>
      <c r="N3" s="212"/>
      <c r="O3" s="212"/>
      <c r="P3" s="212"/>
      <c r="Q3" s="212"/>
      <c r="R3" s="212"/>
    </row>
    <row r="4" spans="1:19" x14ac:dyDescent="0.2">
      <c r="A4" s="147"/>
      <c r="B4" s="145"/>
      <c r="C4" s="212"/>
      <c r="D4" s="145"/>
      <c r="E4" s="212"/>
      <c r="F4" s="145"/>
      <c r="G4" s="212"/>
      <c r="H4" s="145"/>
      <c r="I4" s="212"/>
      <c r="J4" s="145"/>
      <c r="K4" s="212"/>
      <c r="L4" s="145"/>
      <c r="M4" s="212"/>
      <c r="N4" s="145"/>
      <c r="O4" s="212"/>
      <c r="P4" s="145"/>
      <c r="Q4" s="212"/>
      <c r="R4" s="145"/>
    </row>
    <row r="5" spans="1:19" ht="15.75" x14ac:dyDescent="0.25">
      <c r="A5" s="26"/>
      <c r="B5" s="30"/>
      <c r="C5" s="514"/>
      <c r="D5" s="30"/>
      <c r="E5" s="514"/>
      <c r="F5" s="146"/>
      <c r="G5" s="156"/>
      <c r="H5" s="171" t="s">
        <v>602</v>
      </c>
      <c r="I5" s="214"/>
      <c r="J5" s="171"/>
      <c r="K5" s="214"/>
      <c r="L5" s="30"/>
      <c r="M5" s="514"/>
      <c r="N5" s="30"/>
      <c r="O5" s="514"/>
      <c r="P5" s="30"/>
      <c r="Q5" s="514"/>
      <c r="R5" s="30"/>
    </row>
    <row r="6" spans="1:19" x14ac:dyDescent="0.2">
      <c r="A6" s="145"/>
      <c r="B6" s="30"/>
      <c r="C6" s="514"/>
      <c r="D6" s="171" t="s">
        <v>393</v>
      </c>
      <c r="E6" s="214"/>
      <c r="F6" s="171"/>
      <c r="G6" s="214"/>
      <c r="H6" s="203" t="s">
        <v>395</v>
      </c>
      <c r="I6" s="449"/>
      <c r="J6" s="203"/>
      <c r="K6" s="449"/>
      <c r="L6" s="30"/>
      <c r="M6" s="514"/>
      <c r="N6" s="30"/>
      <c r="O6" s="514"/>
      <c r="P6" s="30"/>
      <c r="Q6" s="514"/>
      <c r="R6" s="30"/>
    </row>
    <row r="7" spans="1:19" x14ac:dyDescent="0.2">
      <c r="A7" s="313"/>
      <c r="B7" s="30"/>
      <c r="C7" s="514"/>
      <c r="D7" s="139" t="s">
        <v>394</v>
      </c>
      <c r="E7" s="138"/>
      <c r="F7" s="171"/>
      <c r="G7" s="214"/>
      <c r="H7" s="171" t="s">
        <v>566</v>
      </c>
      <c r="I7" s="449"/>
      <c r="J7" s="171" t="s">
        <v>396</v>
      </c>
      <c r="K7" s="214"/>
      <c r="L7" s="171" t="s">
        <v>131</v>
      </c>
      <c r="M7" s="214"/>
      <c r="N7" s="139" t="s">
        <v>397</v>
      </c>
      <c r="O7" s="138"/>
      <c r="P7" s="171" t="s">
        <v>398</v>
      </c>
      <c r="Q7" s="214"/>
      <c r="R7" s="30"/>
    </row>
    <row r="8" spans="1:19" x14ac:dyDescent="0.2">
      <c r="A8" s="610"/>
      <c r="B8" s="171" t="s">
        <v>229</v>
      </c>
      <c r="C8" s="214"/>
      <c r="D8" s="203" t="s">
        <v>399</v>
      </c>
      <c r="E8" s="449"/>
      <c r="F8" s="171" t="s">
        <v>245</v>
      </c>
      <c r="G8" s="214"/>
      <c r="H8" s="171" t="s">
        <v>567</v>
      </c>
      <c r="I8" s="214"/>
      <c r="J8" s="171" t="s">
        <v>400</v>
      </c>
      <c r="K8" s="214"/>
      <c r="L8" s="171" t="s">
        <v>401</v>
      </c>
      <c r="M8" s="214"/>
      <c r="N8" s="139" t="s">
        <v>402</v>
      </c>
      <c r="O8" s="138"/>
      <c r="P8" s="139" t="s">
        <v>403</v>
      </c>
      <c r="Q8" s="138"/>
      <c r="R8" s="171" t="s">
        <v>115</v>
      </c>
    </row>
    <row r="9" spans="1:19" x14ac:dyDescent="0.2">
      <c r="A9" s="4"/>
      <c r="B9" s="203" t="s">
        <v>32</v>
      </c>
      <c r="C9" s="449"/>
      <c r="D9" s="203" t="s">
        <v>32</v>
      </c>
      <c r="E9" s="449"/>
      <c r="F9" s="203" t="s">
        <v>32</v>
      </c>
      <c r="G9" s="449"/>
      <c r="H9" s="203" t="s">
        <v>32</v>
      </c>
      <c r="I9" s="449"/>
      <c r="J9" s="203" t="s">
        <v>32</v>
      </c>
      <c r="K9" s="449"/>
      <c r="L9" s="203" t="s">
        <v>32</v>
      </c>
      <c r="M9" s="449"/>
      <c r="N9" s="203" t="s">
        <v>32</v>
      </c>
      <c r="O9" s="449"/>
      <c r="P9" s="171" t="s">
        <v>32</v>
      </c>
      <c r="Q9" s="214"/>
      <c r="R9" s="171" t="s">
        <v>32</v>
      </c>
    </row>
    <row r="10" spans="1:19" x14ac:dyDescent="0.2">
      <c r="A10" s="610"/>
      <c r="B10" s="204"/>
      <c r="C10" s="81"/>
      <c r="D10" s="204"/>
      <c r="E10" s="81"/>
      <c r="F10" s="204"/>
      <c r="G10" s="81"/>
      <c r="H10" s="204"/>
      <c r="I10" s="81"/>
      <c r="J10" s="204"/>
      <c r="K10" s="81"/>
      <c r="L10" s="204"/>
      <c r="M10" s="81"/>
      <c r="N10" s="204"/>
      <c r="O10" s="81"/>
      <c r="P10" s="30"/>
      <c r="Q10" s="514"/>
      <c r="R10" s="30"/>
    </row>
    <row r="11" spans="1:19" x14ac:dyDescent="0.2">
      <c r="A11" s="1110" t="s">
        <v>764</v>
      </c>
      <c r="B11" s="204">
        <f>+'36'!B24</f>
        <v>21046</v>
      </c>
      <c r="C11" s="81"/>
      <c r="D11" s="204">
        <f>+'36'!D24</f>
        <v>331811</v>
      </c>
      <c r="E11" s="204"/>
      <c r="F11" s="204">
        <f>+'36'!F24</f>
        <v>2631</v>
      </c>
      <c r="G11" s="81"/>
      <c r="H11" s="204">
        <f>+'36'!H24</f>
        <v>27289</v>
      </c>
      <c r="I11" s="204"/>
      <c r="J11" s="204">
        <f>+'36'!J24</f>
        <v>65555</v>
      </c>
      <c r="K11" s="81"/>
      <c r="L11" s="204">
        <f>+'36'!L24</f>
        <v>119</v>
      </c>
      <c r="M11" s="204"/>
      <c r="N11" s="204">
        <f>+'36'!N24</f>
        <v>21721</v>
      </c>
      <c r="O11" s="81"/>
      <c r="P11" s="204">
        <f>+'36'!P24</f>
        <v>6839</v>
      </c>
      <c r="Q11" s="1112"/>
      <c r="R11" s="203">
        <f t="shared" ref="R11:R12" si="0">SUM(B11:P11)</f>
        <v>477011</v>
      </c>
      <c r="S11" s="805"/>
    </row>
    <row r="12" spans="1:19" x14ac:dyDescent="0.2">
      <c r="A12" s="610" t="s">
        <v>230</v>
      </c>
      <c r="B12" s="445">
        <v>50</v>
      </c>
      <c r="C12" s="1113"/>
      <c r="D12" s="445">
        <f>1196+1+1</f>
        <v>1198</v>
      </c>
      <c r="E12" s="1113"/>
      <c r="F12" s="445">
        <v>21</v>
      </c>
      <c r="G12" s="1113"/>
      <c r="H12" s="445">
        <v>0</v>
      </c>
      <c r="I12" s="1113"/>
      <c r="J12" s="445">
        <v>0</v>
      </c>
      <c r="K12" s="1113"/>
      <c r="L12" s="445">
        <v>0</v>
      </c>
      <c r="M12" s="1113"/>
      <c r="N12" s="445">
        <v>0</v>
      </c>
      <c r="O12" s="1113"/>
      <c r="P12" s="445">
        <v>0</v>
      </c>
      <c r="Q12" s="1112"/>
      <c r="R12" s="203">
        <f t="shared" si="0"/>
        <v>1269</v>
      </c>
      <c r="S12" s="805"/>
    </row>
    <row r="13" spans="1:19" s="609" customFormat="1" x14ac:dyDescent="0.2">
      <c r="A13" s="610" t="s">
        <v>515</v>
      </c>
      <c r="B13" s="445"/>
      <c r="C13" s="1113"/>
      <c r="D13" s="445"/>
      <c r="E13" s="1113"/>
      <c r="F13" s="445"/>
      <c r="G13" s="1113"/>
      <c r="H13" s="445"/>
      <c r="I13" s="1113"/>
      <c r="J13" s="445"/>
      <c r="K13" s="1113"/>
      <c r="L13" s="445"/>
      <c r="M13" s="1113"/>
      <c r="N13" s="445"/>
      <c r="O13" s="1113"/>
      <c r="P13" s="445"/>
      <c r="Q13" s="1112"/>
      <c r="R13" s="203"/>
      <c r="S13" s="805"/>
    </row>
    <row r="14" spans="1:19" x14ac:dyDescent="0.2">
      <c r="A14" s="610" t="s">
        <v>522</v>
      </c>
      <c r="B14" s="445">
        <v>0</v>
      </c>
      <c r="C14" s="1113"/>
      <c r="D14" s="445">
        <v>5868</v>
      </c>
      <c r="E14" s="1113"/>
      <c r="F14" s="445">
        <v>0</v>
      </c>
      <c r="G14" s="1113"/>
      <c r="H14" s="445">
        <v>9087</v>
      </c>
      <c r="I14" s="1113"/>
      <c r="J14" s="445">
        <v>4609</v>
      </c>
      <c r="K14" s="1113"/>
      <c r="L14" s="445">
        <v>53</v>
      </c>
      <c r="M14" s="1113"/>
      <c r="N14" s="445">
        <v>4220</v>
      </c>
      <c r="O14" s="1113"/>
      <c r="P14" s="445">
        <v>2</v>
      </c>
      <c r="Q14" s="1112"/>
      <c r="R14" s="203">
        <f t="shared" ref="R14:R23" si="1">SUM(B14:P14)</f>
        <v>23839</v>
      </c>
      <c r="S14" s="805"/>
    </row>
    <row r="15" spans="1:19" x14ac:dyDescent="0.2">
      <c r="A15" s="610" t="s">
        <v>523</v>
      </c>
      <c r="B15" s="445">
        <v>0</v>
      </c>
      <c r="C15" s="1113"/>
      <c r="D15" s="445">
        <v>0</v>
      </c>
      <c r="E15" s="1113"/>
      <c r="F15" s="445">
        <v>0</v>
      </c>
      <c r="G15" s="1113"/>
      <c r="H15" s="445">
        <v>3003</v>
      </c>
      <c r="I15" s="1113"/>
      <c r="J15" s="445">
        <v>94</v>
      </c>
      <c r="K15" s="1113"/>
      <c r="L15" s="445">
        <v>0</v>
      </c>
      <c r="M15" s="1113"/>
      <c r="N15" s="445">
        <v>18</v>
      </c>
      <c r="O15" s="1113"/>
      <c r="P15" s="445">
        <v>0</v>
      </c>
      <c r="Q15" s="1112"/>
      <c r="R15" s="203">
        <f t="shared" si="1"/>
        <v>3115</v>
      </c>
      <c r="S15" s="805"/>
    </row>
    <row r="16" spans="1:19" x14ac:dyDescent="0.2">
      <c r="A16" s="610" t="s">
        <v>525</v>
      </c>
      <c r="B16" s="445">
        <v>0</v>
      </c>
      <c r="C16" s="1113"/>
      <c r="D16" s="445">
        <v>0</v>
      </c>
      <c r="E16" s="1113"/>
      <c r="F16" s="445">
        <v>0</v>
      </c>
      <c r="G16" s="1113"/>
      <c r="H16" s="445">
        <v>0</v>
      </c>
      <c r="I16" s="1113"/>
      <c r="J16" s="445">
        <v>0</v>
      </c>
      <c r="K16" s="1113"/>
      <c r="L16" s="445">
        <v>0</v>
      </c>
      <c r="M16" s="1113"/>
      <c r="N16" s="445">
        <v>0</v>
      </c>
      <c r="O16" s="1113"/>
      <c r="P16" s="445">
        <v>0</v>
      </c>
      <c r="Q16" s="1112"/>
      <c r="R16" s="203">
        <f t="shared" si="1"/>
        <v>0</v>
      </c>
      <c r="S16" s="805"/>
    </row>
    <row r="17" spans="1:20" x14ac:dyDescent="0.2">
      <c r="A17" s="610" t="s">
        <v>231</v>
      </c>
      <c r="B17" s="445">
        <v>0</v>
      </c>
      <c r="C17" s="1113"/>
      <c r="D17" s="445">
        <v>0</v>
      </c>
      <c r="E17" s="1113"/>
      <c r="F17" s="445">
        <v>0</v>
      </c>
      <c r="G17" s="1113"/>
      <c r="H17" s="445">
        <v>0</v>
      </c>
      <c r="I17" s="1113"/>
      <c r="J17" s="445">
        <v>0</v>
      </c>
      <c r="K17" s="1113"/>
      <c r="L17" s="445">
        <v>0</v>
      </c>
      <c r="M17" s="1113"/>
      <c r="N17" s="445">
        <v>0</v>
      </c>
      <c r="O17" s="1113"/>
      <c r="P17" s="445">
        <v>0</v>
      </c>
      <c r="Q17" s="1112"/>
      <c r="R17" s="203">
        <f t="shared" si="1"/>
        <v>0</v>
      </c>
      <c r="S17" s="805"/>
    </row>
    <row r="18" spans="1:20" x14ac:dyDescent="0.2">
      <c r="A18" s="610" t="s">
        <v>232</v>
      </c>
      <c r="B18" s="445">
        <v>550</v>
      </c>
      <c r="C18" s="1113"/>
      <c r="D18" s="445">
        <v>18138</v>
      </c>
      <c r="E18" s="1113"/>
      <c r="F18" s="445">
        <v>0</v>
      </c>
      <c r="G18" s="1113"/>
      <c r="H18" s="445">
        <v>-18688</v>
      </c>
      <c r="I18" s="1113"/>
      <c r="J18" s="445">
        <v>0</v>
      </c>
      <c r="K18" s="1113"/>
      <c r="L18" s="445">
        <v>0</v>
      </c>
      <c r="M18" s="1113"/>
      <c r="N18" s="445">
        <v>0</v>
      </c>
      <c r="O18" s="1113"/>
      <c r="P18" s="445">
        <v>0</v>
      </c>
      <c r="Q18" s="1112"/>
      <c r="R18" s="203">
        <f t="shared" si="1"/>
        <v>0</v>
      </c>
      <c r="S18" s="805"/>
    </row>
    <row r="19" spans="1:20" x14ac:dyDescent="0.2">
      <c r="A19" s="610" t="s">
        <v>233</v>
      </c>
      <c r="B19" s="445">
        <v>0</v>
      </c>
      <c r="C19" s="1113"/>
      <c r="D19" s="445">
        <v>0</v>
      </c>
      <c r="E19" s="1113"/>
      <c r="F19" s="445">
        <v>0</v>
      </c>
      <c r="G19" s="1113"/>
      <c r="H19" s="445">
        <v>0</v>
      </c>
      <c r="I19" s="1113"/>
      <c r="J19" s="445">
        <v>0</v>
      </c>
      <c r="K19" s="1113"/>
      <c r="L19" s="445">
        <v>0</v>
      </c>
      <c r="M19" s="1113"/>
      <c r="N19" s="445">
        <v>0</v>
      </c>
      <c r="O19" s="1113"/>
      <c r="P19" s="445">
        <v>0</v>
      </c>
      <c r="Q19" s="1112"/>
      <c r="R19" s="203">
        <f t="shared" si="1"/>
        <v>0</v>
      </c>
      <c r="S19" s="805"/>
    </row>
    <row r="20" spans="1:20" s="564" customFormat="1" x14ac:dyDescent="0.2">
      <c r="A20" s="610" t="s">
        <v>487</v>
      </c>
      <c r="B20" s="445">
        <v>371</v>
      </c>
      <c r="C20" s="1113"/>
      <c r="D20" s="445">
        <v>1707</v>
      </c>
      <c r="E20" s="1113"/>
      <c r="F20" s="445">
        <v>0</v>
      </c>
      <c r="G20" s="1113"/>
      <c r="H20" s="445">
        <v>0</v>
      </c>
      <c r="I20" s="1113"/>
      <c r="J20" s="445">
        <v>0</v>
      </c>
      <c r="K20" s="1113"/>
      <c r="L20" s="445">
        <v>0</v>
      </c>
      <c r="M20" s="1113"/>
      <c r="N20" s="445">
        <v>0</v>
      </c>
      <c r="O20" s="1113"/>
      <c r="P20" s="445">
        <v>0</v>
      </c>
      <c r="Q20" s="1112"/>
      <c r="R20" s="203">
        <f t="shared" si="1"/>
        <v>2078</v>
      </c>
      <c r="S20" s="805"/>
    </row>
    <row r="21" spans="1:20" x14ac:dyDescent="0.2">
      <c r="A21" s="610" t="s">
        <v>8</v>
      </c>
      <c r="B21" s="445">
        <v>0</v>
      </c>
      <c r="C21" s="1113"/>
      <c r="D21" s="445">
        <v>-13850</v>
      </c>
      <c r="E21" s="1113"/>
      <c r="F21" s="445">
        <v>0</v>
      </c>
      <c r="G21" s="1113"/>
      <c r="H21" s="445">
        <v>0</v>
      </c>
      <c r="I21" s="1113"/>
      <c r="J21" s="445">
        <v>0</v>
      </c>
      <c r="K21" s="1113"/>
      <c r="L21" s="445">
        <v>0</v>
      </c>
      <c r="M21" s="1113"/>
      <c r="N21" s="445">
        <v>0</v>
      </c>
      <c r="O21" s="1113"/>
      <c r="P21" s="445">
        <v>0</v>
      </c>
      <c r="Q21" s="1112"/>
      <c r="R21" s="203">
        <f t="shared" si="1"/>
        <v>-13850</v>
      </c>
      <c r="S21" s="805"/>
      <c r="T21" s="687"/>
    </row>
    <row r="22" spans="1:20" x14ac:dyDescent="0.2">
      <c r="A22" s="610" t="s">
        <v>234</v>
      </c>
      <c r="B22" s="445">
        <v>0</v>
      </c>
      <c r="C22" s="1113"/>
      <c r="D22" s="445">
        <v>0</v>
      </c>
      <c r="E22" s="1113"/>
      <c r="F22" s="445">
        <v>0</v>
      </c>
      <c r="G22" s="1113"/>
      <c r="H22" s="445">
        <v>0</v>
      </c>
      <c r="I22" s="1113"/>
      <c r="J22" s="445">
        <v>0</v>
      </c>
      <c r="K22" s="1113"/>
      <c r="L22" s="445">
        <v>0</v>
      </c>
      <c r="M22" s="1113"/>
      <c r="N22" s="445">
        <v>0</v>
      </c>
      <c r="O22" s="1113"/>
      <c r="P22" s="445">
        <v>0</v>
      </c>
      <c r="Q22" s="1112"/>
      <c r="R22" s="203">
        <f t="shared" si="1"/>
        <v>0</v>
      </c>
      <c r="S22" s="805"/>
    </row>
    <row r="23" spans="1:20" x14ac:dyDescent="0.2">
      <c r="A23" s="610" t="s">
        <v>235</v>
      </c>
      <c r="B23" s="447">
        <v>0</v>
      </c>
      <c r="C23" s="1113"/>
      <c r="D23" s="447">
        <v>0</v>
      </c>
      <c r="E23" s="1113"/>
      <c r="F23" s="447">
        <v>0</v>
      </c>
      <c r="G23" s="1113"/>
      <c r="H23" s="447">
        <v>0</v>
      </c>
      <c r="I23" s="1113"/>
      <c r="J23" s="447">
        <v>-3160</v>
      </c>
      <c r="K23" s="1113"/>
      <c r="L23" s="447">
        <f>-7</f>
        <v>-7</v>
      </c>
      <c r="M23" s="1113"/>
      <c r="N23" s="447">
        <v>-10</v>
      </c>
      <c r="O23" s="1113"/>
      <c r="P23" s="447">
        <v>-37</v>
      </c>
      <c r="Q23" s="1112"/>
      <c r="R23" s="898">
        <f t="shared" si="1"/>
        <v>-3214</v>
      </c>
      <c r="S23" s="805"/>
    </row>
    <row r="24" spans="1:20" ht="15.75" thickBot="1" x14ac:dyDescent="0.25">
      <c r="A24" s="1110" t="s">
        <v>765</v>
      </c>
      <c r="B24" s="204">
        <f>SUM(B11:B23)</f>
        <v>22017</v>
      </c>
      <c r="C24" s="81"/>
      <c r="D24" s="204">
        <f>SUM(D11:D23)</f>
        <v>344872</v>
      </c>
      <c r="E24" s="81"/>
      <c r="F24" s="204">
        <f>SUM(F11:F23)</f>
        <v>2652</v>
      </c>
      <c r="G24" s="81"/>
      <c r="H24" s="204">
        <f>SUM(H11:H23)</f>
        <v>20691</v>
      </c>
      <c r="I24" s="81"/>
      <c r="J24" s="204">
        <f>SUM(J11:J23)</f>
        <v>67098</v>
      </c>
      <c r="K24" s="81"/>
      <c r="L24" s="204">
        <f>SUM(L11:L23)</f>
        <v>165</v>
      </c>
      <c r="M24" s="81"/>
      <c r="N24" s="204">
        <f>SUM(N11:N23)</f>
        <v>25949</v>
      </c>
      <c r="O24" s="81"/>
      <c r="P24" s="204">
        <f>SUM(P11:P23)</f>
        <v>6804</v>
      </c>
      <c r="Q24" s="81"/>
      <c r="R24" s="203">
        <f>SUM(R11:R23)</f>
        <v>490248</v>
      </c>
      <c r="S24" s="805"/>
      <c r="T24" s="687"/>
    </row>
    <row r="25" spans="1:20" x14ac:dyDescent="0.2">
      <c r="A25" s="610"/>
      <c r="B25" s="1114"/>
      <c r="C25" s="81"/>
      <c r="D25" s="1114"/>
      <c r="E25" s="81"/>
      <c r="F25" s="1114"/>
      <c r="G25" s="81"/>
      <c r="H25" s="1114"/>
      <c r="I25" s="81"/>
      <c r="J25" s="1114"/>
      <c r="K25" s="81"/>
      <c r="L25" s="1114"/>
      <c r="M25" s="81"/>
      <c r="N25" s="1114"/>
      <c r="O25" s="81"/>
      <c r="P25" s="1114"/>
      <c r="Q25" s="81"/>
      <c r="R25" s="1115"/>
      <c r="S25" s="805"/>
    </row>
    <row r="26" spans="1:20" x14ac:dyDescent="0.2">
      <c r="A26" s="174"/>
      <c r="B26" s="204"/>
      <c r="C26" s="81"/>
      <c r="D26" s="204"/>
      <c r="E26" s="81"/>
      <c r="F26" s="204"/>
      <c r="G26" s="81"/>
      <c r="H26" s="204"/>
      <c r="I26" s="81"/>
      <c r="J26" s="204"/>
      <c r="K26" s="81"/>
      <c r="L26" s="204"/>
      <c r="M26" s="81"/>
      <c r="N26" s="204"/>
      <c r="O26" s="81"/>
      <c r="P26" s="204"/>
      <c r="Q26" s="81"/>
      <c r="R26" s="203"/>
      <c r="S26" s="805"/>
    </row>
    <row r="27" spans="1:20" x14ac:dyDescent="0.2">
      <c r="A27" s="268" t="s">
        <v>707</v>
      </c>
      <c r="B27" s="204">
        <f>+'36'!B37</f>
        <v>0</v>
      </c>
      <c r="C27" s="81"/>
      <c r="D27" s="204">
        <f>+'36'!D37</f>
        <v>49797</v>
      </c>
      <c r="E27" s="81"/>
      <c r="F27" s="204">
        <f>+'36'!F37</f>
        <v>447</v>
      </c>
      <c r="G27" s="81"/>
      <c r="H27" s="204">
        <f>+'36'!H37</f>
        <v>0</v>
      </c>
      <c r="I27" s="81"/>
      <c r="J27" s="204">
        <f>+'36'!J37</f>
        <v>44357</v>
      </c>
      <c r="K27" s="81"/>
      <c r="L27" s="204">
        <f>+'36'!L37</f>
        <v>118</v>
      </c>
      <c r="M27" s="81"/>
      <c r="N27" s="204">
        <f>+'36'!N37</f>
        <v>14370</v>
      </c>
      <c r="O27" s="81"/>
      <c r="P27" s="204">
        <f>+'36'!P37</f>
        <v>4954</v>
      </c>
      <c r="Q27" s="1112"/>
      <c r="R27" s="203">
        <f t="shared" ref="R27:R36" si="2">SUM(B27:P27)</f>
        <v>114043</v>
      </c>
      <c r="S27" s="805"/>
    </row>
    <row r="28" spans="1:20" x14ac:dyDescent="0.2">
      <c r="A28" s="610" t="s">
        <v>230</v>
      </c>
      <c r="B28" s="445">
        <v>0</v>
      </c>
      <c r="C28" s="1113"/>
      <c r="D28" s="445">
        <v>84</v>
      </c>
      <c r="E28" s="1113"/>
      <c r="F28" s="445">
        <v>1</v>
      </c>
      <c r="G28" s="1113"/>
      <c r="H28" s="445">
        <v>0</v>
      </c>
      <c r="I28" s="1113"/>
      <c r="J28" s="445">
        <v>0</v>
      </c>
      <c r="K28" s="1113"/>
      <c r="L28" s="445">
        <v>0</v>
      </c>
      <c r="M28" s="1113"/>
      <c r="N28" s="445">
        <v>0</v>
      </c>
      <c r="O28" s="1113"/>
      <c r="P28" s="445">
        <v>0</v>
      </c>
      <c r="Q28" s="1112"/>
      <c r="R28" s="203">
        <f t="shared" si="2"/>
        <v>85</v>
      </c>
      <c r="S28" s="805"/>
    </row>
    <row r="29" spans="1:20" x14ac:dyDescent="0.2">
      <c r="A29" s="610" t="s">
        <v>231</v>
      </c>
      <c r="B29" s="445">
        <v>0</v>
      </c>
      <c r="C29" s="1113"/>
      <c r="D29" s="445">
        <v>0</v>
      </c>
      <c r="E29" s="1113"/>
      <c r="F29" s="445">
        <v>0</v>
      </c>
      <c r="G29" s="1113"/>
      <c r="H29" s="445">
        <v>0</v>
      </c>
      <c r="I29" s="1113"/>
      <c r="J29" s="445">
        <v>0</v>
      </c>
      <c r="K29" s="1113"/>
      <c r="L29" s="445">
        <v>0</v>
      </c>
      <c r="M29" s="1113"/>
      <c r="N29" s="445">
        <v>0</v>
      </c>
      <c r="O29" s="1113"/>
      <c r="P29" s="445">
        <v>0</v>
      </c>
      <c r="Q29" s="1112"/>
      <c r="R29" s="203">
        <f t="shared" si="2"/>
        <v>0</v>
      </c>
      <c r="S29" s="805"/>
    </row>
    <row r="30" spans="1:20" x14ac:dyDescent="0.2">
      <c r="A30" s="610" t="s">
        <v>232</v>
      </c>
      <c r="B30" s="445">
        <v>0</v>
      </c>
      <c r="C30" s="1113"/>
      <c r="D30" s="445">
        <v>0</v>
      </c>
      <c r="E30" s="1113"/>
      <c r="F30" s="445">
        <v>0</v>
      </c>
      <c r="G30" s="1113"/>
      <c r="H30" s="445">
        <v>0</v>
      </c>
      <c r="I30" s="1113"/>
      <c r="J30" s="445">
        <v>0</v>
      </c>
      <c r="K30" s="1113"/>
      <c r="L30" s="445">
        <v>0</v>
      </c>
      <c r="M30" s="1113"/>
      <c r="N30" s="445">
        <v>0</v>
      </c>
      <c r="O30" s="1113"/>
      <c r="P30" s="445">
        <v>0</v>
      </c>
      <c r="Q30" s="1112"/>
      <c r="R30" s="203">
        <f t="shared" si="2"/>
        <v>0</v>
      </c>
      <c r="S30" s="805"/>
    </row>
    <row r="31" spans="1:20" x14ac:dyDescent="0.2">
      <c r="A31" s="610" t="s">
        <v>233</v>
      </c>
      <c r="B31" s="445">
        <v>0</v>
      </c>
      <c r="C31" s="1113"/>
      <c r="D31" s="445">
        <v>0</v>
      </c>
      <c r="E31" s="1113"/>
      <c r="F31" s="445">
        <v>0</v>
      </c>
      <c r="G31" s="1113"/>
      <c r="H31" s="445">
        <v>0</v>
      </c>
      <c r="I31" s="1113"/>
      <c r="J31" s="445">
        <v>0</v>
      </c>
      <c r="K31" s="1113"/>
      <c r="L31" s="445">
        <v>0</v>
      </c>
      <c r="M31" s="1113"/>
      <c r="N31" s="445">
        <v>0</v>
      </c>
      <c r="O31" s="1113"/>
      <c r="P31" s="445">
        <v>0</v>
      </c>
      <c r="Q31" s="1112"/>
      <c r="R31" s="203">
        <f t="shared" si="2"/>
        <v>0</v>
      </c>
      <c r="S31" s="805"/>
    </row>
    <row r="32" spans="1:20" s="564" customFormat="1" x14ac:dyDescent="0.2">
      <c r="A32" s="610" t="s">
        <v>487</v>
      </c>
      <c r="B32" s="445">
        <v>0</v>
      </c>
      <c r="C32" s="1113"/>
      <c r="D32" s="445">
        <v>0</v>
      </c>
      <c r="E32" s="1113"/>
      <c r="F32" s="445">
        <v>0</v>
      </c>
      <c r="G32" s="1113"/>
      <c r="H32" s="445">
        <v>0</v>
      </c>
      <c r="I32" s="1113"/>
      <c r="J32" s="445">
        <v>0</v>
      </c>
      <c r="K32" s="1113"/>
      <c r="L32" s="445">
        <v>0</v>
      </c>
      <c r="M32" s="1113"/>
      <c r="N32" s="445">
        <v>0</v>
      </c>
      <c r="O32" s="1113"/>
      <c r="P32" s="445">
        <v>0</v>
      </c>
      <c r="Q32" s="1112"/>
      <c r="R32" s="203">
        <f t="shared" si="2"/>
        <v>0</v>
      </c>
      <c r="S32" s="805"/>
    </row>
    <row r="33" spans="1:20" x14ac:dyDescent="0.2">
      <c r="A33" s="610" t="s">
        <v>8</v>
      </c>
      <c r="B33" s="445">
        <v>0</v>
      </c>
      <c r="C33" s="1113"/>
      <c r="D33" s="445">
        <v>-203</v>
      </c>
      <c r="E33" s="1113"/>
      <c r="F33" s="445">
        <v>0</v>
      </c>
      <c r="G33" s="1113"/>
      <c r="H33" s="445">
        <v>0</v>
      </c>
      <c r="I33" s="1113"/>
      <c r="J33" s="445">
        <v>0</v>
      </c>
      <c r="K33" s="1113"/>
      <c r="L33" s="445">
        <v>0</v>
      </c>
      <c r="M33" s="1113"/>
      <c r="N33" s="445">
        <v>0</v>
      </c>
      <c r="O33" s="1113"/>
      <c r="P33" s="445">
        <v>0</v>
      </c>
      <c r="Q33" s="1112"/>
      <c r="R33" s="203">
        <f t="shared" si="2"/>
        <v>-203</v>
      </c>
      <c r="S33" s="805"/>
      <c r="T33" s="687"/>
    </row>
    <row r="34" spans="1:20" x14ac:dyDescent="0.2">
      <c r="A34" s="610" t="s">
        <v>234</v>
      </c>
      <c r="B34" s="445">
        <v>0</v>
      </c>
      <c r="C34" s="1113"/>
      <c r="D34" s="445">
        <v>0</v>
      </c>
      <c r="E34" s="1113"/>
      <c r="F34" s="445">
        <v>0</v>
      </c>
      <c r="G34" s="1113"/>
      <c r="H34" s="445">
        <v>0</v>
      </c>
      <c r="I34" s="1113"/>
      <c r="J34" s="445">
        <v>0</v>
      </c>
      <c r="K34" s="1113"/>
      <c r="L34" s="445">
        <v>0</v>
      </c>
      <c r="M34" s="1113"/>
      <c r="N34" s="445">
        <v>0</v>
      </c>
      <c r="O34" s="1113"/>
      <c r="P34" s="445">
        <v>0</v>
      </c>
      <c r="Q34" s="1112"/>
      <c r="R34" s="203">
        <f t="shared" si="2"/>
        <v>0</v>
      </c>
      <c r="S34" s="805"/>
    </row>
    <row r="35" spans="1:20" x14ac:dyDescent="0.2">
      <c r="A35" s="610" t="s">
        <v>236</v>
      </c>
      <c r="B35" s="445">
        <v>0</v>
      </c>
      <c r="C35" s="1113"/>
      <c r="D35" s="445">
        <v>0</v>
      </c>
      <c r="E35" s="1113"/>
      <c r="F35" s="445">
        <v>0</v>
      </c>
      <c r="G35" s="1113"/>
      <c r="H35" s="445">
        <v>0</v>
      </c>
      <c r="I35" s="1113"/>
      <c r="J35" s="445">
        <v>-3160</v>
      </c>
      <c r="K35" s="1113"/>
      <c r="L35" s="445">
        <v>-7</v>
      </c>
      <c r="M35" s="1113"/>
      <c r="N35" s="445">
        <v>-10</v>
      </c>
      <c r="O35" s="1113"/>
      <c r="P35" s="445">
        <v>-37</v>
      </c>
      <c r="Q35" s="1112"/>
      <c r="R35" s="203">
        <f t="shared" si="2"/>
        <v>-3214</v>
      </c>
      <c r="S35" s="805"/>
    </row>
    <row r="36" spans="1:20" x14ac:dyDescent="0.2">
      <c r="A36" s="610" t="s">
        <v>237</v>
      </c>
      <c r="B36" s="447">
        <v>0</v>
      </c>
      <c r="C36" s="1113"/>
      <c r="D36" s="447">
        <v>8625</v>
      </c>
      <c r="E36" s="1113"/>
      <c r="F36" s="447">
        <v>80</v>
      </c>
      <c r="G36" s="1113"/>
      <c r="H36" s="447">
        <v>0</v>
      </c>
      <c r="I36" s="1113"/>
      <c r="J36" s="447">
        <v>4342</v>
      </c>
      <c r="K36" s="1113"/>
      <c r="L36" s="447">
        <v>0</v>
      </c>
      <c r="M36" s="1113"/>
      <c r="N36" s="447">
        <v>2262</v>
      </c>
      <c r="O36" s="1113"/>
      <c r="P36" s="447">
        <v>456</v>
      </c>
      <c r="Q36" s="1112"/>
      <c r="R36" s="203">
        <f t="shared" si="2"/>
        <v>15765</v>
      </c>
      <c r="S36" s="805"/>
    </row>
    <row r="37" spans="1:20" ht="15.75" thickBot="1" x14ac:dyDescent="0.25">
      <c r="A37" s="1110" t="s">
        <v>765</v>
      </c>
      <c r="B37" s="1116">
        <f>SUM(B27:B36)</f>
        <v>0</v>
      </c>
      <c r="C37" s="149"/>
      <c r="D37" s="1116">
        <f>SUM(D27:D36)</f>
        <v>58303</v>
      </c>
      <c r="E37" s="149"/>
      <c r="F37" s="1116">
        <f>SUM(F27:F36)</f>
        <v>528</v>
      </c>
      <c r="G37" s="149"/>
      <c r="H37" s="1116">
        <f>SUM(H27:H36)</f>
        <v>0</v>
      </c>
      <c r="I37" s="149"/>
      <c r="J37" s="1116">
        <f>SUM(J27:J36)</f>
        <v>45539</v>
      </c>
      <c r="K37" s="149"/>
      <c r="L37" s="1116">
        <f>SUM(L27:L36)</f>
        <v>111</v>
      </c>
      <c r="M37" s="149"/>
      <c r="N37" s="1116">
        <f>SUM(N27:N36)</f>
        <v>16622</v>
      </c>
      <c r="O37" s="149"/>
      <c r="P37" s="1116">
        <f>SUM(P27:P36)</f>
        <v>5373</v>
      </c>
      <c r="Q37" s="81"/>
      <c r="R37" s="448">
        <f>SUM(R27:R36)</f>
        <v>126476</v>
      </c>
      <c r="S37" s="805"/>
    </row>
    <row r="38" spans="1:20" x14ac:dyDescent="0.2">
      <c r="A38" s="611"/>
      <c r="B38" s="81"/>
      <c r="C38" s="81"/>
      <c r="D38" s="81"/>
      <c r="E38" s="81"/>
      <c r="F38" s="81"/>
      <c r="G38" s="81"/>
      <c r="H38" s="81"/>
      <c r="I38" s="81"/>
      <c r="J38" s="81"/>
      <c r="K38" s="81"/>
      <c r="L38" s="81"/>
      <c r="M38" s="81"/>
      <c r="N38" s="81"/>
      <c r="O38" s="81"/>
      <c r="P38" s="81"/>
      <c r="Q38" s="81"/>
      <c r="R38" s="449"/>
      <c r="S38" s="805"/>
    </row>
    <row r="39" spans="1:20" ht="15.75" thickBot="1" x14ac:dyDescent="0.25">
      <c r="A39" s="611" t="s">
        <v>708</v>
      </c>
      <c r="B39" s="1117">
        <f>+B11-B27</f>
        <v>21046</v>
      </c>
      <c r="C39" s="81"/>
      <c r="D39" s="1117">
        <f>+D11-D27</f>
        <v>282014</v>
      </c>
      <c r="E39" s="81"/>
      <c r="F39" s="1117">
        <f>+F11-F27</f>
        <v>2184</v>
      </c>
      <c r="G39" s="81"/>
      <c r="H39" s="1117">
        <f>+H11-H27</f>
        <v>27289</v>
      </c>
      <c r="I39" s="81"/>
      <c r="J39" s="1117">
        <f>+J11-J27</f>
        <v>21198</v>
      </c>
      <c r="K39" s="81"/>
      <c r="L39" s="1117">
        <f>+L11-L27</f>
        <v>1</v>
      </c>
      <c r="M39" s="81"/>
      <c r="N39" s="1117">
        <f>+N11-N27</f>
        <v>7351</v>
      </c>
      <c r="O39" s="81"/>
      <c r="P39" s="1117">
        <f>+P11-P27</f>
        <v>1885</v>
      </c>
      <c r="Q39" s="81"/>
      <c r="R39" s="1118">
        <f>+R11-R27</f>
        <v>362968</v>
      </c>
      <c r="S39" s="805"/>
    </row>
    <row r="40" spans="1:20" x14ac:dyDescent="0.2">
      <c r="A40" s="611"/>
      <c r="B40" s="81"/>
      <c r="C40" s="81"/>
      <c r="D40" s="81"/>
      <c r="E40" s="81"/>
      <c r="F40" s="81"/>
      <c r="G40" s="81"/>
      <c r="H40" s="81"/>
      <c r="I40" s="81"/>
      <c r="J40" s="81"/>
      <c r="K40" s="81"/>
      <c r="L40" s="81"/>
      <c r="M40" s="81"/>
      <c r="N40" s="81"/>
      <c r="O40" s="81"/>
      <c r="P40" s="81"/>
      <c r="Q40" s="81"/>
      <c r="R40" s="449"/>
      <c r="S40" s="805"/>
    </row>
    <row r="41" spans="1:20" ht="15.75" thickBot="1" x14ac:dyDescent="0.25">
      <c r="A41" s="1110" t="s">
        <v>766</v>
      </c>
      <c r="B41" s="204">
        <f>+B24-B37</f>
        <v>22017</v>
      </c>
      <c r="C41" s="81"/>
      <c r="D41" s="204">
        <f>+D24-D37</f>
        <v>286569</v>
      </c>
      <c r="E41" s="81"/>
      <c r="F41" s="204">
        <f>+F24-F37</f>
        <v>2124</v>
      </c>
      <c r="G41" s="81"/>
      <c r="H41" s="204">
        <f>+H24-H37</f>
        <v>20691</v>
      </c>
      <c r="I41" s="81"/>
      <c r="J41" s="204">
        <f>+J24-J37</f>
        <v>21559</v>
      </c>
      <c r="K41" s="81"/>
      <c r="L41" s="204">
        <f>+L24-L37</f>
        <v>54</v>
      </c>
      <c r="M41" s="81"/>
      <c r="N41" s="204">
        <f>+N24-N37</f>
        <v>9327</v>
      </c>
      <c r="O41" s="81"/>
      <c r="P41" s="204">
        <f>+P24-P37</f>
        <v>1431</v>
      </c>
      <c r="Q41" s="81"/>
      <c r="R41" s="203">
        <f>+R24-R37</f>
        <v>363772</v>
      </c>
      <c r="S41" s="805"/>
    </row>
    <row r="42" spans="1:20" x14ac:dyDescent="0.2">
      <c r="A42" s="610"/>
      <c r="B42" s="1114"/>
      <c r="C42" s="81"/>
      <c r="D42" s="1114"/>
      <c r="E42" s="81"/>
      <c r="F42" s="1114"/>
      <c r="G42" s="81"/>
      <c r="H42" s="1114"/>
      <c r="I42" s="81"/>
      <c r="J42" s="1114"/>
      <c r="K42" s="81"/>
      <c r="L42" s="1114"/>
      <c r="M42" s="81"/>
      <c r="N42" s="1114"/>
      <c r="O42" s="81"/>
      <c r="P42" s="1114"/>
      <c r="Q42" s="81"/>
      <c r="R42" s="1115"/>
      <c r="S42" s="805"/>
    </row>
    <row r="43" spans="1:20" x14ac:dyDescent="0.2">
      <c r="A43" s="610"/>
      <c r="B43" s="81"/>
      <c r="C43" s="81"/>
      <c r="D43" s="81"/>
      <c r="E43" s="81"/>
      <c r="F43" s="81"/>
      <c r="G43" s="81"/>
      <c r="H43" s="81"/>
      <c r="I43" s="81"/>
      <c r="J43" s="81"/>
      <c r="K43" s="81"/>
      <c r="L43" s="81"/>
      <c r="M43" s="81"/>
      <c r="N43" s="81"/>
      <c r="O43" s="81"/>
      <c r="P43" s="81"/>
      <c r="Q43" s="81"/>
      <c r="R43" s="449"/>
      <c r="S43" s="805"/>
    </row>
    <row r="44" spans="1:20" x14ac:dyDescent="0.2">
      <c r="A44" s="4" t="s">
        <v>767</v>
      </c>
      <c r="B44" s="204"/>
      <c r="C44" s="81"/>
      <c r="D44" s="204"/>
      <c r="E44" s="81"/>
      <c r="F44" s="204"/>
      <c r="G44" s="81"/>
      <c r="H44" s="204"/>
      <c r="I44" s="81"/>
      <c r="J44" s="204"/>
      <c r="K44" s="81"/>
      <c r="L44" s="204"/>
      <c r="M44" s="81"/>
      <c r="N44" s="204"/>
      <c r="O44" s="81"/>
      <c r="P44" s="204"/>
      <c r="Q44" s="81"/>
      <c r="R44" s="203"/>
      <c r="S44" s="805"/>
    </row>
    <row r="45" spans="1:20" x14ac:dyDescent="0.2">
      <c r="A45" s="111" t="s">
        <v>404</v>
      </c>
      <c r="B45" s="204"/>
      <c r="C45" s="81"/>
      <c r="D45" s="204"/>
      <c r="E45" s="81"/>
      <c r="F45" s="204"/>
      <c r="G45" s="81"/>
      <c r="H45" s="204"/>
      <c r="I45" s="81"/>
      <c r="J45" s="204"/>
      <c r="K45" s="81"/>
      <c r="L45" s="204"/>
      <c r="M45" s="81"/>
      <c r="N45" s="204"/>
      <c r="O45" s="81"/>
      <c r="P45" s="204"/>
      <c r="Q45" s="81"/>
      <c r="R45" s="203"/>
      <c r="S45" s="805"/>
    </row>
    <row r="46" spans="1:20" x14ac:dyDescent="0.2">
      <c r="A46" s="111"/>
      <c r="B46" s="204"/>
      <c r="C46" s="81"/>
      <c r="D46" s="204"/>
      <c r="E46" s="81"/>
      <c r="F46" s="204"/>
      <c r="G46" s="81"/>
      <c r="H46" s="204"/>
      <c r="I46" s="81"/>
      <c r="J46" s="204"/>
      <c r="K46" s="81"/>
      <c r="L46" s="204"/>
      <c r="M46" s="81"/>
      <c r="N46" s="204"/>
      <c r="O46" s="81"/>
      <c r="P46" s="204"/>
      <c r="Q46" s="81"/>
      <c r="R46" s="203"/>
      <c r="S46" s="805"/>
    </row>
    <row r="47" spans="1:20" x14ac:dyDescent="0.2">
      <c r="A47" s="6" t="s">
        <v>238</v>
      </c>
      <c r="B47" s="1113">
        <v>21135</v>
      </c>
      <c r="C47" s="1113"/>
      <c r="D47" s="1113">
        <f>284892+1+1</f>
        <v>284894</v>
      </c>
      <c r="E47" s="1113"/>
      <c r="F47" s="1113">
        <f>2125-1</f>
        <v>2124</v>
      </c>
      <c r="G47" s="1113">
        <v>0</v>
      </c>
      <c r="H47" s="1113">
        <f>17543-1</f>
        <v>17542</v>
      </c>
      <c r="I47" s="1113"/>
      <c r="J47" s="1113">
        <f>21452</f>
        <v>21452</v>
      </c>
      <c r="K47" s="1113"/>
      <c r="L47" s="1113">
        <v>54</v>
      </c>
      <c r="M47" s="1113"/>
      <c r="N47" s="1113">
        <v>9283</v>
      </c>
      <c r="O47" s="1113"/>
      <c r="P47" s="1113">
        <v>1424</v>
      </c>
      <c r="Q47" s="1112"/>
      <c r="R47" s="769">
        <f>SUM(B47:P47)</f>
        <v>357908</v>
      </c>
      <c r="S47" s="805"/>
    </row>
    <row r="48" spans="1:20" x14ac:dyDescent="0.2">
      <c r="A48" s="6" t="s">
        <v>239</v>
      </c>
      <c r="B48" s="1113">
        <v>882</v>
      </c>
      <c r="C48" s="1113"/>
      <c r="D48" s="1113">
        <v>1675</v>
      </c>
      <c r="E48" s="1113"/>
      <c r="F48" s="1113">
        <v>0</v>
      </c>
      <c r="G48" s="1113"/>
      <c r="H48" s="1113">
        <v>3149</v>
      </c>
      <c r="I48" s="1113"/>
      <c r="J48" s="1113">
        <v>106</v>
      </c>
      <c r="K48" s="1113"/>
      <c r="L48" s="1113">
        <v>0</v>
      </c>
      <c r="M48" s="1113"/>
      <c r="N48" s="1113">
        <v>21</v>
      </c>
      <c r="O48" s="1113"/>
      <c r="P48" s="1113">
        <v>7</v>
      </c>
      <c r="Q48" s="1112"/>
      <c r="R48" s="769">
        <f t="shared" ref="R48:R49" si="3">SUM(B48:P48)</f>
        <v>5840</v>
      </c>
      <c r="S48" s="805"/>
    </row>
    <row r="49" spans="1:19" x14ac:dyDescent="0.2">
      <c r="A49" s="6" t="s">
        <v>240</v>
      </c>
      <c r="B49" s="447">
        <v>0</v>
      </c>
      <c r="C49" s="1113"/>
      <c r="D49" s="447">
        <v>0</v>
      </c>
      <c r="E49" s="1113"/>
      <c r="F49" s="447">
        <v>0</v>
      </c>
      <c r="G49" s="1113"/>
      <c r="H49" s="447">
        <v>0</v>
      </c>
      <c r="I49" s="1113"/>
      <c r="J49" s="447">
        <v>1</v>
      </c>
      <c r="K49" s="1113"/>
      <c r="L49" s="447">
        <v>0</v>
      </c>
      <c r="M49" s="1113"/>
      <c r="N49" s="447">
        <v>23</v>
      </c>
      <c r="O49" s="1113"/>
      <c r="P49" s="447">
        <v>0</v>
      </c>
      <c r="Q49" s="1112"/>
      <c r="R49" s="1119">
        <f t="shared" si="3"/>
        <v>24</v>
      </c>
      <c r="S49" s="805"/>
    </row>
    <row r="50" spans="1:19" x14ac:dyDescent="0.2">
      <c r="A50" s="111" t="s">
        <v>765</v>
      </c>
      <c r="B50" s="204">
        <f>SUM(B47:B49)</f>
        <v>22017</v>
      </c>
      <c r="C50" s="81"/>
      <c r="D50" s="204">
        <f>SUM(D47:D49)</f>
        <v>286569</v>
      </c>
      <c r="E50" s="1112"/>
      <c r="F50" s="204">
        <f>SUM(F47:F49)</f>
        <v>2124</v>
      </c>
      <c r="G50" s="81"/>
      <c r="H50" s="204">
        <f>SUM(H47:H49)</f>
        <v>20691</v>
      </c>
      <c r="I50" s="1112"/>
      <c r="J50" s="204">
        <f>SUM(J47:J49)</f>
        <v>21559</v>
      </c>
      <c r="K50" s="81"/>
      <c r="L50" s="204">
        <f>SUM(L47:L49)</f>
        <v>54</v>
      </c>
      <c r="M50" s="1112"/>
      <c r="N50" s="204">
        <f>SUM(N47:N49)</f>
        <v>9327</v>
      </c>
      <c r="O50" s="81"/>
      <c r="P50" s="204">
        <f>SUM(P47:P49)</f>
        <v>1431</v>
      </c>
      <c r="Q50" s="1112"/>
      <c r="R50" s="281">
        <f>SUM(R47:R49)</f>
        <v>363772</v>
      </c>
      <c r="S50" s="805"/>
    </row>
    <row r="51" spans="1:19" x14ac:dyDescent="0.2">
      <c r="A51" s="111" t="s">
        <v>241</v>
      </c>
      <c r="B51" s="238"/>
      <c r="C51" s="1112"/>
      <c r="D51" s="238"/>
      <c r="E51" s="1112"/>
      <c r="F51" s="238"/>
      <c r="G51" s="1112"/>
      <c r="H51" s="238"/>
      <c r="I51" s="1112"/>
      <c r="J51" s="238"/>
      <c r="K51" s="1112"/>
      <c r="L51" s="238"/>
      <c r="M51" s="1112"/>
      <c r="N51" s="238"/>
      <c r="O51" s="1112"/>
      <c r="P51" s="238"/>
      <c r="Q51" s="1112"/>
      <c r="R51" s="1120"/>
      <c r="S51" s="805"/>
    </row>
    <row r="52" spans="1:19" x14ac:dyDescent="0.2">
      <c r="A52" s="111"/>
      <c r="B52" s="238"/>
      <c r="C52" s="1112"/>
      <c r="D52" s="238"/>
      <c r="E52" s="1112"/>
      <c r="F52" s="238"/>
      <c r="G52" s="1112"/>
      <c r="H52" s="238"/>
      <c r="I52" s="1112"/>
      <c r="J52" s="238"/>
      <c r="K52" s="1112"/>
      <c r="L52" s="238"/>
      <c r="M52" s="1112"/>
      <c r="N52" s="238"/>
      <c r="O52" s="1112"/>
      <c r="P52" s="238"/>
      <c r="Q52" s="1112"/>
      <c r="R52" s="1120"/>
      <c r="S52" s="805"/>
    </row>
    <row r="53" spans="1:19" x14ac:dyDescent="0.2">
      <c r="A53" s="6" t="s">
        <v>242</v>
      </c>
      <c r="B53" s="1113">
        <v>21777</v>
      </c>
      <c r="C53" s="1113"/>
      <c r="D53" s="1113">
        <f>284714+1</f>
        <v>284715</v>
      </c>
      <c r="E53" s="1113"/>
      <c r="F53" s="1113">
        <v>918</v>
      </c>
      <c r="G53" s="1113"/>
      <c r="H53" s="1113">
        <v>20691</v>
      </c>
      <c r="I53" s="1113">
        <v>0</v>
      </c>
      <c r="J53" s="1113">
        <f>21556</f>
        <v>21556</v>
      </c>
      <c r="K53" s="1113"/>
      <c r="L53" s="1113">
        <v>54</v>
      </c>
      <c r="M53" s="1113"/>
      <c r="N53" s="1113">
        <v>9327</v>
      </c>
      <c r="O53" s="1113"/>
      <c r="P53" s="1113">
        <v>1431</v>
      </c>
      <c r="Q53" s="1112"/>
      <c r="R53" s="203">
        <f>SUM(B53:P53)</f>
        <v>360469</v>
      </c>
      <c r="S53" s="805"/>
    </row>
    <row r="54" spans="1:19" x14ac:dyDescent="0.2">
      <c r="A54" s="6" t="s">
        <v>243</v>
      </c>
      <c r="B54" s="1113">
        <v>0</v>
      </c>
      <c r="C54" s="1113"/>
      <c r="D54" s="1113">
        <v>479</v>
      </c>
      <c r="E54" s="1113"/>
      <c r="F54" s="1113">
        <v>0</v>
      </c>
      <c r="G54" s="1113"/>
      <c r="H54" s="1113">
        <v>0</v>
      </c>
      <c r="I54" s="1113"/>
      <c r="J54" s="1113">
        <v>3</v>
      </c>
      <c r="K54" s="1113"/>
      <c r="L54" s="1113">
        <v>0</v>
      </c>
      <c r="M54" s="1113"/>
      <c r="N54" s="1113">
        <v>0</v>
      </c>
      <c r="O54" s="1113"/>
      <c r="P54" s="1113">
        <v>0</v>
      </c>
      <c r="Q54" s="1112"/>
      <c r="R54" s="203">
        <f>SUM(B54:P54)</f>
        <v>482</v>
      </c>
      <c r="S54" s="805"/>
    </row>
    <row r="55" spans="1:19" x14ac:dyDescent="0.2">
      <c r="A55" s="6" t="s">
        <v>405</v>
      </c>
      <c r="B55" s="1113">
        <v>240</v>
      </c>
      <c r="C55" s="1113"/>
      <c r="D55" s="1113">
        <v>1375</v>
      </c>
      <c r="E55" s="1113"/>
      <c r="F55" s="1113">
        <v>1206</v>
      </c>
      <c r="G55" s="1113"/>
      <c r="H55" s="1113">
        <v>0</v>
      </c>
      <c r="I55" s="1113"/>
      <c r="J55" s="1113">
        <v>0</v>
      </c>
      <c r="K55" s="1113"/>
      <c r="L55" s="1113">
        <v>0</v>
      </c>
      <c r="M55" s="1113"/>
      <c r="N55" s="1113">
        <v>0</v>
      </c>
      <c r="O55" s="1113"/>
      <c r="P55" s="1113">
        <v>0</v>
      </c>
      <c r="Q55" s="1112"/>
      <c r="R55" s="203">
        <f>SUM(B55:P55)</f>
        <v>2821</v>
      </c>
      <c r="S55" s="805"/>
    </row>
    <row r="56" spans="1:19" x14ac:dyDescent="0.2">
      <c r="A56" s="6" t="s">
        <v>244</v>
      </c>
      <c r="B56" s="447">
        <v>0</v>
      </c>
      <c r="C56" s="1113"/>
      <c r="D56" s="447">
        <v>0</v>
      </c>
      <c r="E56" s="1113"/>
      <c r="F56" s="447">
        <v>0</v>
      </c>
      <c r="G56" s="1113"/>
      <c r="H56" s="447">
        <v>0</v>
      </c>
      <c r="I56" s="1113"/>
      <c r="J56" s="447">
        <v>0</v>
      </c>
      <c r="K56" s="1113"/>
      <c r="L56" s="447">
        <v>0</v>
      </c>
      <c r="M56" s="1113"/>
      <c r="N56" s="447">
        <v>0</v>
      </c>
      <c r="O56" s="1113"/>
      <c r="P56" s="447">
        <v>0</v>
      </c>
      <c r="Q56" s="1112"/>
      <c r="R56" s="898">
        <f>SUM(B56:P56)</f>
        <v>0</v>
      </c>
      <c r="S56" s="805"/>
    </row>
    <row r="57" spans="1:19" ht="15.75" thickBot="1" x14ac:dyDescent="0.25">
      <c r="A57" s="111" t="s">
        <v>765</v>
      </c>
      <c r="B57" s="450">
        <f>SUM(B53:B56)</f>
        <v>22017</v>
      </c>
      <c r="C57" s="1121"/>
      <c r="D57" s="450">
        <f>SUM(D53:D56)</f>
        <v>286569</v>
      </c>
      <c r="E57" s="1121"/>
      <c r="F57" s="450">
        <f>SUM(F53:F56)</f>
        <v>2124</v>
      </c>
      <c r="G57" s="1121"/>
      <c r="H57" s="450">
        <f>SUM(H53:H56)</f>
        <v>20691</v>
      </c>
      <c r="I57" s="1121"/>
      <c r="J57" s="450">
        <f>SUM(J53:J56)</f>
        <v>21559</v>
      </c>
      <c r="K57" s="1121"/>
      <c r="L57" s="450">
        <f>SUM(L53:L56)</f>
        <v>54</v>
      </c>
      <c r="M57" s="1121"/>
      <c r="N57" s="450">
        <f>SUM(N53:N56)</f>
        <v>9327</v>
      </c>
      <c r="O57" s="1121"/>
      <c r="P57" s="450">
        <f>SUM(P53:P56)</f>
        <v>1431</v>
      </c>
      <c r="Q57" s="1121"/>
      <c r="R57" s="448">
        <f>SUM(R53:R56)</f>
        <v>363772</v>
      </c>
      <c r="S57" s="805"/>
    </row>
    <row r="58" spans="1:19" x14ac:dyDescent="0.2">
      <c r="A58" s="1111"/>
      <c r="B58" s="1122"/>
      <c r="C58" s="1121"/>
      <c r="D58" s="1122"/>
      <c r="E58" s="1121"/>
      <c r="F58" s="1122"/>
      <c r="G58" s="1121"/>
      <c r="H58" s="1122"/>
      <c r="I58" s="1121"/>
      <c r="J58" s="1122"/>
      <c r="K58" s="1121"/>
      <c r="L58" s="1122"/>
      <c r="M58" s="1121"/>
      <c r="N58" s="1122"/>
      <c r="O58" s="1121"/>
      <c r="P58" s="1122"/>
      <c r="Q58" s="1121"/>
      <c r="R58" s="1120"/>
      <c r="S58" s="805"/>
    </row>
    <row r="59" spans="1:19" x14ac:dyDescent="0.2">
      <c r="A59" s="111" t="s">
        <v>768</v>
      </c>
      <c r="B59" s="1122"/>
      <c r="C59" s="1121"/>
      <c r="D59" s="1122"/>
      <c r="E59" s="1121"/>
      <c r="F59" s="1122"/>
      <c r="G59" s="1121"/>
      <c r="H59" s="1122"/>
      <c r="I59" s="1121"/>
      <c r="J59" s="1122"/>
      <c r="K59" s="1121"/>
      <c r="L59" s="1122"/>
      <c r="M59" s="1121"/>
      <c r="N59" s="1122"/>
      <c r="O59" s="1121"/>
      <c r="P59" s="1122"/>
      <c r="Q59" s="1121"/>
      <c r="R59" s="1120"/>
      <c r="S59" s="805"/>
    </row>
    <row r="60" spans="1:19" x14ac:dyDescent="0.2">
      <c r="A60" s="111"/>
      <c r="B60" s="1122"/>
      <c r="C60" s="1121"/>
      <c r="D60" s="1122"/>
      <c r="E60" s="1121"/>
      <c r="F60" s="1122"/>
      <c r="G60" s="1121"/>
      <c r="H60" s="1122"/>
      <c r="I60" s="1121"/>
      <c r="J60" s="1122"/>
      <c r="K60" s="1121"/>
      <c r="L60" s="1122"/>
      <c r="M60" s="1121"/>
      <c r="N60" s="1122"/>
      <c r="O60" s="1121"/>
      <c r="P60" s="1123"/>
      <c r="Q60" s="1123"/>
      <c r="R60" s="469"/>
      <c r="S60" s="805"/>
    </row>
    <row r="61" spans="1:19" x14ac:dyDescent="0.2">
      <c r="A61" s="111"/>
      <c r="B61" s="1122"/>
      <c r="C61" s="1121"/>
      <c r="D61" s="1122"/>
      <c r="E61" s="1121"/>
      <c r="F61" s="1122"/>
      <c r="G61" s="1121"/>
      <c r="H61" s="1122"/>
      <c r="I61" s="1121"/>
      <c r="J61" s="1122"/>
      <c r="K61" s="1121"/>
      <c r="L61" s="1122"/>
      <c r="M61" s="1121"/>
      <c r="N61" s="1122"/>
      <c r="O61" s="1121"/>
      <c r="P61" s="1123"/>
      <c r="Q61" s="1123"/>
      <c r="R61" s="469" t="s">
        <v>32</v>
      </c>
      <c r="S61" s="805"/>
    </row>
    <row r="62" spans="1:19" x14ac:dyDescent="0.2">
      <c r="A62" s="610" t="s">
        <v>246</v>
      </c>
      <c r="B62" s="1122"/>
      <c r="C62" s="1121"/>
      <c r="D62" s="1122"/>
      <c r="E62" s="1121"/>
      <c r="F62" s="1122"/>
      <c r="G62" s="1121"/>
      <c r="H62" s="1122"/>
      <c r="I62" s="1121"/>
      <c r="J62" s="1122"/>
      <c r="K62" s="1121"/>
      <c r="L62" s="1122"/>
      <c r="M62" s="1121"/>
      <c r="N62" s="1122"/>
      <c r="O62" s="1121"/>
      <c r="P62" s="449"/>
      <c r="Q62" s="449"/>
      <c r="R62" s="444">
        <f>310232-1</f>
        <v>310231</v>
      </c>
      <c r="S62" s="805"/>
    </row>
    <row r="63" spans="1:19" x14ac:dyDescent="0.2">
      <c r="A63" s="610" t="s">
        <v>247</v>
      </c>
      <c r="B63" s="1122"/>
      <c r="C63" s="1121"/>
      <c r="D63" s="1122"/>
      <c r="E63" s="1121"/>
      <c r="F63" s="1122"/>
      <c r="G63" s="1121"/>
      <c r="H63" s="1122"/>
      <c r="I63" s="1121"/>
      <c r="J63" s="1122"/>
      <c r="K63" s="1121"/>
      <c r="L63" s="1122"/>
      <c r="M63" s="1121"/>
      <c r="N63" s="1122"/>
      <c r="O63" s="1121"/>
      <c r="P63" s="449"/>
      <c r="Q63" s="449"/>
      <c r="R63" s="756">
        <v>0</v>
      </c>
      <c r="S63" s="805"/>
    </row>
    <row r="64" spans="1:19" x14ac:dyDescent="0.2">
      <c r="A64" s="610" t="s">
        <v>248</v>
      </c>
      <c r="B64" s="1122"/>
      <c r="C64" s="1121"/>
      <c r="D64" s="1122"/>
      <c r="E64" s="1121"/>
      <c r="F64" s="1122"/>
      <c r="G64" s="1121"/>
      <c r="H64" s="1122"/>
      <c r="I64" s="1121"/>
      <c r="J64" s="1122"/>
      <c r="K64" s="1121"/>
      <c r="L64" s="1122"/>
      <c r="M64" s="1121"/>
      <c r="N64" s="1122"/>
      <c r="O64" s="1121"/>
      <c r="P64" s="449"/>
      <c r="Q64" s="449"/>
      <c r="R64" s="444">
        <v>479</v>
      </c>
      <c r="S64" s="805"/>
    </row>
    <row r="65" spans="1:19" x14ac:dyDescent="0.2">
      <c r="A65" s="845"/>
      <c r="B65" s="444"/>
      <c r="C65" s="247"/>
      <c r="D65" s="444"/>
      <c r="E65" s="247"/>
      <c r="F65" s="444"/>
      <c r="G65" s="247"/>
      <c r="H65" s="444"/>
      <c r="I65" s="247"/>
      <c r="J65" s="444"/>
      <c r="K65" s="247"/>
      <c r="L65" s="444"/>
      <c r="M65" s="247"/>
      <c r="N65" s="444"/>
      <c r="O65" s="247"/>
      <c r="P65" s="509"/>
      <c r="Q65" s="509"/>
      <c r="R65" s="1207">
        <f>SUM(R62:R64)</f>
        <v>310710</v>
      </c>
      <c r="S65" s="817"/>
    </row>
    <row r="66" spans="1:19" x14ac:dyDescent="0.2">
      <c r="A66" s="845"/>
      <c r="B66" s="444"/>
      <c r="C66" s="247"/>
      <c r="D66" s="444"/>
      <c r="E66" s="247"/>
      <c r="F66" s="444"/>
      <c r="G66" s="247"/>
      <c r="H66" s="444"/>
      <c r="I66" s="247"/>
      <c r="J66" s="444"/>
      <c r="K66" s="247"/>
      <c r="L66" s="444"/>
      <c r="M66" s="247"/>
      <c r="N66" s="444"/>
      <c r="O66" s="247"/>
      <c r="P66" s="444"/>
      <c r="Q66" s="247"/>
      <c r="R66" s="1124"/>
      <c r="S66" s="817"/>
    </row>
    <row r="67" spans="1:19" x14ac:dyDescent="0.2">
      <c r="A67" s="817"/>
      <c r="B67" s="819"/>
      <c r="C67" s="819"/>
      <c r="D67" s="819"/>
      <c r="E67" s="819"/>
      <c r="F67" s="819"/>
      <c r="G67" s="819"/>
      <c r="H67" s="819"/>
      <c r="I67" s="819"/>
      <c r="J67" s="819"/>
      <c r="K67" s="819"/>
      <c r="L67" s="819"/>
      <c r="M67" s="819"/>
      <c r="N67" s="819"/>
      <c r="O67" s="819"/>
      <c r="P67" s="819"/>
      <c r="Q67" s="819"/>
      <c r="R67" s="819"/>
      <c r="S67" s="819"/>
    </row>
    <row r="68" spans="1:19" x14ac:dyDescent="0.2">
      <c r="A68" s="819"/>
      <c r="B68" s="819"/>
      <c r="C68" s="819"/>
      <c r="D68" s="819"/>
      <c r="E68" s="819"/>
      <c r="F68" s="819"/>
      <c r="G68" s="819"/>
      <c r="H68" s="819"/>
      <c r="I68" s="819"/>
      <c r="J68" s="819"/>
      <c r="K68" s="819"/>
      <c r="L68" s="819"/>
      <c r="M68" s="819"/>
      <c r="N68" s="819"/>
      <c r="O68" s="819"/>
      <c r="P68" s="819"/>
      <c r="Q68" s="819"/>
      <c r="R68" s="819"/>
      <c r="S68" s="819"/>
    </row>
    <row r="69" spans="1:19" x14ac:dyDescent="0.2">
      <c r="A69" s="819"/>
      <c r="B69" s="819"/>
      <c r="C69" s="819"/>
      <c r="D69" s="819"/>
      <c r="E69" s="819"/>
      <c r="F69" s="819"/>
      <c r="G69" s="819"/>
      <c r="H69" s="819"/>
      <c r="I69" s="819"/>
      <c r="J69" s="819"/>
      <c r="K69" s="819"/>
      <c r="L69" s="819"/>
      <c r="M69" s="819"/>
      <c r="N69" s="819"/>
      <c r="O69" s="819"/>
      <c r="P69" s="819"/>
      <c r="Q69" s="819"/>
      <c r="R69" s="819"/>
      <c r="S69" s="819"/>
    </row>
    <row r="70" spans="1:19" x14ac:dyDescent="0.2">
      <c r="A70" s="819"/>
      <c r="B70" s="819"/>
      <c r="C70" s="819"/>
      <c r="D70" s="819"/>
      <c r="E70" s="819"/>
      <c r="F70" s="819"/>
      <c r="G70" s="819"/>
      <c r="H70" s="819"/>
      <c r="I70" s="819"/>
      <c r="J70" s="819"/>
      <c r="K70" s="819"/>
      <c r="L70" s="819"/>
      <c r="M70" s="819"/>
      <c r="N70" s="819"/>
      <c r="O70" s="819"/>
      <c r="P70" s="819"/>
      <c r="Q70" s="819"/>
      <c r="R70" s="819"/>
      <c r="S70" s="819"/>
    </row>
    <row r="71" spans="1:19" x14ac:dyDescent="0.2">
      <c r="A71" s="819"/>
      <c r="B71" s="819"/>
      <c r="C71" s="819"/>
      <c r="D71" s="819"/>
      <c r="E71" s="819"/>
      <c r="F71" s="819"/>
      <c r="G71" s="819"/>
      <c r="H71" s="819"/>
      <c r="I71" s="819"/>
      <c r="J71" s="819"/>
      <c r="K71" s="819"/>
      <c r="L71" s="819"/>
      <c r="M71" s="819"/>
      <c r="N71" s="819"/>
      <c r="O71" s="819"/>
      <c r="P71" s="819"/>
      <c r="Q71" s="819"/>
      <c r="R71" s="819"/>
      <c r="S71" s="819"/>
    </row>
    <row r="72" spans="1:19" x14ac:dyDescent="0.2">
      <c r="A72" s="819"/>
      <c r="B72" s="819"/>
      <c r="C72" s="819"/>
      <c r="D72" s="819"/>
      <c r="E72" s="819"/>
      <c r="F72" s="819"/>
      <c r="G72" s="819"/>
      <c r="H72" s="819"/>
      <c r="I72" s="819"/>
      <c r="J72" s="819"/>
      <c r="K72" s="819"/>
      <c r="L72" s="819"/>
      <c r="M72" s="819"/>
      <c r="N72" s="819"/>
      <c r="O72" s="819"/>
      <c r="P72" s="819"/>
      <c r="Q72" s="819"/>
      <c r="R72" s="819"/>
      <c r="S72" s="819"/>
    </row>
    <row r="73" spans="1:19" x14ac:dyDescent="0.2">
      <c r="A73" s="819"/>
      <c r="B73" s="819"/>
      <c r="C73" s="819"/>
      <c r="D73" s="819"/>
      <c r="E73" s="819"/>
      <c r="F73" s="819"/>
      <c r="G73" s="819"/>
      <c r="H73" s="819"/>
      <c r="I73" s="819"/>
      <c r="J73" s="819"/>
      <c r="K73" s="819"/>
      <c r="L73" s="819"/>
      <c r="M73" s="819"/>
      <c r="N73" s="819"/>
      <c r="O73" s="819"/>
      <c r="P73" s="819"/>
      <c r="Q73" s="819"/>
      <c r="R73" s="819"/>
      <c r="S73" s="819"/>
    </row>
    <row r="74" spans="1:19" x14ac:dyDescent="0.2">
      <c r="A74" s="819"/>
      <c r="B74" s="819"/>
      <c r="C74" s="819"/>
      <c r="D74" s="819"/>
      <c r="E74" s="819"/>
      <c r="F74" s="819"/>
      <c r="G74" s="819"/>
      <c r="H74" s="819"/>
      <c r="I74" s="819"/>
      <c r="J74" s="819"/>
      <c r="K74" s="819"/>
      <c r="L74" s="819"/>
      <c r="M74" s="819"/>
      <c r="N74" s="819"/>
      <c r="O74" s="819"/>
      <c r="P74" s="819"/>
      <c r="Q74" s="819"/>
      <c r="R74" s="819"/>
      <c r="S74" s="819"/>
    </row>
    <row r="75" spans="1:19" x14ac:dyDescent="0.2">
      <c r="A75" s="819"/>
      <c r="B75" s="819"/>
      <c r="C75" s="819"/>
      <c r="D75" s="819"/>
      <c r="E75" s="819"/>
      <c r="F75" s="819"/>
      <c r="G75" s="819"/>
      <c r="H75" s="819"/>
      <c r="I75" s="819"/>
      <c r="J75" s="819"/>
      <c r="K75" s="819"/>
      <c r="L75" s="819"/>
      <c r="M75" s="819"/>
      <c r="N75" s="819"/>
      <c r="O75" s="819"/>
      <c r="P75" s="819"/>
      <c r="Q75" s="819"/>
      <c r="R75" s="819"/>
      <c r="S75" s="819"/>
    </row>
    <row r="76" spans="1:19" x14ac:dyDescent="0.2">
      <c r="A76" s="819"/>
      <c r="B76" s="819"/>
      <c r="C76" s="819"/>
      <c r="D76" s="819"/>
      <c r="E76" s="819"/>
      <c r="F76" s="819"/>
      <c r="G76" s="819"/>
      <c r="H76" s="819"/>
      <c r="I76" s="819"/>
      <c r="J76" s="819"/>
      <c r="K76" s="819"/>
      <c r="L76" s="819"/>
      <c r="M76" s="819"/>
      <c r="N76" s="819"/>
      <c r="O76" s="819"/>
      <c r="P76" s="819"/>
      <c r="Q76" s="819"/>
      <c r="R76" s="819"/>
      <c r="S76" s="819"/>
    </row>
    <row r="77" spans="1:19" x14ac:dyDescent="0.2">
      <c r="A77" s="819"/>
      <c r="B77" s="819"/>
      <c r="C77" s="819"/>
      <c r="D77" s="819"/>
      <c r="E77" s="819"/>
      <c r="F77" s="819"/>
      <c r="G77" s="819"/>
      <c r="H77" s="819"/>
      <c r="I77" s="819"/>
      <c r="J77" s="819"/>
      <c r="K77" s="819"/>
      <c r="L77" s="819"/>
      <c r="M77" s="819"/>
      <c r="N77" s="819"/>
      <c r="O77" s="819"/>
      <c r="P77" s="819"/>
      <c r="Q77" s="819"/>
      <c r="R77" s="819"/>
      <c r="S77" s="819"/>
    </row>
  </sheetData>
  <sheetProtection password="D714" sheet="1" objects="1" scenarios="1"/>
  <customSheetViews>
    <customSheetView guid="{44A2B057-7D30-4594-817B-0DBCD9A92E4A}" fitToPage="1">
      <selection activeCell="R11" sqref="R11"/>
      <pageMargins left="0.70866141732283472" right="0.70866141732283472" top="0.74803149606299213" bottom="0.74803149606299213" header="0.31496062992125984" footer="0.31496062992125984"/>
      <pageSetup paperSize="9" scale="56" orientation="portrait" r:id="rId1"/>
      <headerFooter>
        <oddFooter>&amp;C&amp;A</oddFooter>
      </headerFooter>
    </customSheetView>
    <customSheetView guid="{7FD99AA4-5903-494A-9F09-AEC84FBFFB84}" fitToPage="1">
      <selection activeCell="R11" sqref="R11"/>
      <pageMargins left="0.70866141732283472" right="0.70866141732283472" top="0.74803149606299213" bottom="0.74803149606299213" header="0.31496062992125984" footer="0.31496062992125984"/>
      <pageSetup paperSize="9" scale="5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56" orientation="portrait" r:id="rId3"/>
  <headerFooter>
    <oddFooter>&amp;C&amp;A</oddFooter>
  </headerFooter>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S76"/>
  <sheetViews>
    <sheetView workbookViewId="0">
      <selection activeCell="R63" sqref="R63"/>
    </sheetView>
  </sheetViews>
  <sheetFormatPr defaultRowHeight="15" x14ac:dyDescent="0.2"/>
  <cols>
    <col min="1" max="1" width="36" customWidth="1"/>
    <col min="3" max="3" width="0.6640625" customWidth="1"/>
    <col min="5" max="5" width="0.6640625" customWidth="1"/>
    <col min="7" max="7" width="0.6640625" customWidth="1"/>
    <col min="8" max="8" width="14.109375" customWidth="1"/>
    <col min="9" max="9" width="0.6640625" customWidth="1"/>
    <col min="11" max="11" width="0.6640625" customWidth="1"/>
    <col min="13" max="13" width="0.6640625" customWidth="1"/>
    <col min="14" max="14" width="11.109375" customWidth="1"/>
    <col min="15" max="15" width="0.6640625" customWidth="1"/>
    <col min="17" max="17" width="0.6640625" customWidth="1"/>
  </cols>
  <sheetData>
    <row r="1" spans="1:18" ht="15.75" x14ac:dyDescent="0.25">
      <c r="A1" s="20" t="str">
        <f>+'1'!A1</f>
        <v>CWM TAF LOCAL HEALTH BOARD ANNUAL ACCOUNTS 2018-19</v>
      </c>
      <c r="B1" s="68"/>
      <c r="C1" s="68"/>
      <c r="D1" s="68"/>
      <c r="E1" s="68"/>
      <c r="F1" s="68"/>
      <c r="G1" s="68"/>
      <c r="H1" s="68"/>
      <c r="I1" s="68"/>
      <c r="J1" s="255"/>
      <c r="K1" s="255"/>
      <c r="L1" s="255"/>
      <c r="M1" s="255"/>
      <c r="N1" s="255"/>
      <c r="O1" s="255"/>
      <c r="P1" s="306"/>
      <c r="Q1" s="306"/>
      <c r="R1" s="306"/>
    </row>
    <row r="2" spans="1:18" ht="15.75" x14ac:dyDescent="0.25">
      <c r="A2" s="25"/>
      <c r="B2" s="307"/>
      <c r="C2" s="307"/>
      <c r="D2" s="307"/>
      <c r="E2" s="307"/>
      <c r="F2" s="307"/>
      <c r="G2" s="307"/>
      <c r="H2" s="307"/>
      <c r="I2" s="307"/>
      <c r="J2" s="307"/>
      <c r="K2" s="307"/>
      <c r="L2" s="149"/>
      <c r="M2" s="149"/>
      <c r="N2" s="149"/>
      <c r="O2" s="149"/>
      <c r="P2" s="149"/>
      <c r="Q2" s="149"/>
      <c r="R2" s="149"/>
    </row>
    <row r="3" spans="1:18" ht="15.75" x14ac:dyDescent="0.25">
      <c r="A3" s="25" t="s">
        <v>392</v>
      </c>
      <c r="B3" s="212"/>
      <c r="C3" s="212"/>
      <c r="D3" s="212"/>
      <c r="E3" s="212"/>
      <c r="F3" s="212"/>
      <c r="G3" s="212"/>
      <c r="H3" s="212"/>
      <c r="I3" s="212"/>
      <c r="J3" s="212"/>
      <c r="K3" s="212"/>
      <c r="L3" s="212"/>
      <c r="M3" s="212"/>
      <c r="N3" s="212"/>
      <c r="O3" s="212"/>
      <c r="P3" s="212"/>
      <c r="Q3" s="212"/>
      <c r="R3" s="212"/>
    </row>
    <row r="4" spans="1:18" x14ac:dyDescent="0.2">
      <c r="A4" s="147"/>
      <c r="B4" s="145"/>
      <c r="C4" s="212"/>
      <c r="D4" s="145"/>
      <c r="E4" s="212"/>
      <c r="F4" s="145"/>
      <c r="G4" s="212"/>
      <c r="H4" s="145"/>
      <c r="I4" s="212"/>
      <c r="J4" s="145"/>
      <c r="K4" s="212"/>
      <c r="L4" s="145"/>
      <c r="M4" s="212"/>
      <c r="N4" s="145"/>
      <c r="O4" s="212"/>
      <c r="P4" s="145"/>
      <c r="Q4" s="212"/>
      <c r="R4" s="145"/>
    </row>
    <row r="5" spans="1:18" ht="15.75" x14ac:dyDescent="0.25">
      <c r="A5" s="26"/>
      <c r="B5" s="308"/>
      <c r="C5" s="309"/>
      <c r="D5" s="308"/>
      <c r="E5" s="309"/>
      <c r="F5" s="310"/>
      <c r="G5" s="311"/>
      <c r="H5" s="171" t="s">
        <v>568</v>
      </c>
      <c r="I5" s="312"/>
      <c r="J5" s="213"/>
      <c r="K5" s="312"/>
      <c r="L5" s="308"/>
      <c r="M5" s="309"/>
      <c r="N5" s="308"/>
      <c r="O5" s="309"/>
      <c r="P5" s="308"/>
      <c r="Q5" s="309"/>
      <c r="R5" s="308"/>
    </row>
    <row r="6" spans="1:18" x14ac:dyDescent="0.2">
      <c r="A6" s="610"/>
      <c r="B6" s="30"/>
      <c r="C6" s="514"/>
      <c r="D6" s="171" t="s">
        <v>393</v>
      </c>
      <c r="E6" s="214"/>
      <c r="F6" s="171"/>
      <c r="G6" s="214"/>
      <c r="H6" s="203" t="s">
        <v>395</v>
      </c>
      <c r="I6" s="449"/>
      <c r="J6" s="203"/>
      <c r="K6" s="449"/>
      <c r="L6" s="30"/>
      <c r="M6" s="514"/>
      <c r="N6" s="30"/>
      <c r="O6" s="514"/>
      <c r="P6" s="30"/>
      <c r="Q6" s="514"/>
      <c r="R6" s="30"/>
    </row>
    <row r="7" spans="1:18" x14ac:dyDescent="0.2">
      <c r="A7" s="165"/>
      <c r="B7" s="30"/>
      <c r="C7" s="514"/>
      <c r="D7" s="139" t="s">
        <v>394</v>
      </c>
      <c r="E7" s="138"/>
      <c r="F7" s="171"/>
      <c r="G7" s="214"/>
      <c r="H7" s="171" t="s">
        <v>569</v>
      </c>
      <c r="I7" s="449"/>
      <c r="J7" s="171" t="s">
        <v>396</v>
      </c>
      <c r="K7" s="214"/>
      <c r="L7" s="171" t="s">
        <v>131</v>
      </c>
      <c r="M7" s="214"/>
      <c r="N7" s="139" t="s">
        <v>397</v>
      </c>
      <c r="O7" s="138"/>
      <c r="P7" s="171" t="s">
        <v>398</v>
      </c>
      <c r="Q7" s="214"/>
      <c r="R7" s="30"/>
    </row>
    <row r="8" spans="1:18" x14ac:dyDescent="0.2">
      <c r="A8" s="610"/>
      <c r="B8" s="171" t="s">
        <v>229</v>
      </c>
      <c r="C8" s="214"/>
      <c r="D8" s="203" t="s">
        <v>399</v>
      </c>
      <c r="E8" s="449"/>
      <c r="F8" s="171" t="s">
        <v>245</v>
      </c>
      <c r="G8" s="214"/>
      <c r="H8" s="171" t="s">
        <v>567</v>
      </c>
      <c r="I8" s="214"/>
      <c r="J8" s="171" t="s">
        <v>400</v>
      </c>
      <c r="K8" s="214"/>
      <c r="L8" s="171" t="s">
        <v>401</v>
      </c>
      <c r="M8" s="214"/>
      <c r="N8" s="139" t="s">
        <v>402</v>
      </c>
      <c r="O8" s="138"/>
      <c r="P8" s="139" t="s">
        <v>403</v>
      </c>
      <c r="Q8" s="138"/>
      <c r="R8" s="171" t="s">
        <v>115</v>
      </c>
    </row>
    <row r="9" spans="1:18" x14ac:dyDescent="0.2">
      <c r="A9" s="4"/>
      <c r="B9" s="203" t="s">
        <v>32</v>
      </c>
      <c r="C9" s="449"/>
      <c r="D9" s="203" t="s">
        <v>32</v>
      </c>
      <c r="E9" s="449"/>
      <c r="F9" s="203" t="s">
        <v>32</v>
      </c>
      <c r="G9" s="449"/>
      <c r="H9" s="203" t="s">
        <v>32</v>
      </c>
      <c r="I9" s="449"/>
      <c r="J9" s="203" t="s">
        <v>32</v>
      </c>
      <c r="K9" s="449"/>
      <c r="L9" s="203" t="s">
        <v>32</v>
      </c>
      <c r="M9" s="449"/>
      <c r="N9" s="203" t="s">
        <v>32</v>
      </c>
      <c r="O9" s="449"/>
      <c r="P9" s="171" t="s">
        <v>32</v>
      </c>
      <c r="Q9" s="214"/>
      <c r="R9" s="171" t="s">
        <v>32</v>
      </c>
    </row>
    <row r="10" spans="1:18" x14ac:dyDescent="0.2">
      <c r="A10" s="610"/>
      <c r="B10" s="204"/>
      <c r="C10" s="81"/>
      <c r="D10" s="204"/>
      <c r="E10" s="81"/>
      <c r="F10" s="204"/>
      <c r="G10" s="81"/>
      <c r="H10" s="204"/>
      <c r="I10" s="81"/>
      <c r="J10" s="204"/>
      <c r="K10" s="81"/>
      <c r="L10" s="204"/>
      <c r="M10" s="81"/>
      <c r="N10" s="204"/>
      <c r="O10" s="81"/>
      <c r="P10" s="30"/>
      <c r="Q10" s="514"/>
      <c r="R10" s="30"/>
    </row>
    <row r="11" spans="1:18" x14ac:dyDescent="0.2">
      <c r="A11" s="268" t="s">
        <v>621</v>
      </c>
      <c r="B11" s="204">
        <v>21705</v>
      </c>
      <c r="C11" s="81"/>
      <c r="D11" s="204">
        <v>307658</v>
      </c>
      <c r="E11" s="204"/>
      <c r="F11" s="204">
        <v>2444</v>
      </c>
      <c r="G11" s="81"/>
      <c r="H11" s="204">
        <v>14557</v>
      </c>
      <c r="I11" s="204"/>
      <c r="J11" s="204">
        <v>59479</v>
      </c>
      <c r="K11" s="81"/>
      <c r="L11" s="204">
        <v>119</v>
      </c>
      <c r="M11" s="204"/>
      <c r="N11" s="204">
        <v>18641</v>
      </c>
      <c r="O11" s="81"/>
      <c r="P11" s="204">
        <v>6613</v>
      </c>
      <c r="Q11" s="1125"/>
      <c r="R11" s="203">
        <f>SUM(B11:P11)</f>
        <v>431216</v>
      </c>
    </row>
    <row r="12" spans="1:18" x14ac:dyDescent="0.2">
      <c r="A12" s="610" t="s">
        <v>230</v>
      </c>
      <c r="B12" s="204">
        <v>0</v>
      </c>
      <c r="C12" s="81"/>
      <c r="D12" s="204">
        <v>0</v>
      </c>
      <c r="E12" s="204"/>
      <c r="F12" s="204">
        <v>0</v>
      </c>
      <c r="G12" s="81"/>
      <c r="H12" s="204">
        <v>0</v>
      </c>
      <c r="I12" s="204"/>
      <c r="J12" s="204">
        <v>0</v>
      </c>
      <c r="K12" s="81"/>
      <c r="L12" s="204">
        <v>0</v>
      </c>
      <c r="M12" s="204"/>
      <c r="N12" s="204">
        <v>0</v>
      </c>
      <c r="O12" s="81"/>
      <c r="P12" s="204">
        <v>0</v>
      </c>
      <c r="Q12" s="1112"/>
      <c r="R12" s="203">
        <f t="shared" ref="R12:R22" si="0">SUM(B12:P12)</f>
        <v>0</v>
      </c>
    </row>
    <row r="13" spans="1:18" s="609" customFormat="1" x14ac:dyDescent="0.2">
      <c r="A13" s="610" t="s">
        <v>515</v>
      </c>
      <c r="B13" s="204"/>
      <c r="C13" s="81"/>
      <c r="D13" s="204"/>
      <c r="E13" s="81"/>
      <c r="F13" s="204"/>
      <c r="G13" s="81"/>
      <c r="H13" s="204"/>
      <c r="I13" s="81"/>
      <c r="J13" s="204"/>
      <c r="K13" s="81"/>
      <c r="L13" s="204"/>
      <c r="M13" s="81"/>
      <c r="N13" s="204"/>
      <c r="O13" s="81"/>
      <c r="P13" s="204"/>
      <c r="Q13" s="1112"/>
      <c r="R13" s="203"/>
    </row>
    <row r="14" spans="1:18" x14ac:dyDescent="0.2">
      <c r="A14" s="610" t="s">
        <v>522</v>
      </c>
      <c r="B14" s="204">
        <v>0</v>
      </c>
      <c r="C14" s="81"/>
      <c r="D14" s="204">
        <v>3276</v>
      </c>
      <c r="E14" s="204"/>
      <c r="F14" s="204">
        <v>0</v>
      </c>
      <c r="G14" s="81"/>
      <c r="H14" s="204">
        <v>19013</v>
      </c>
      <c r="I14" s="204"/>
      <c r="J14" s="204">
        <v>8967</v>
      </c>
      <c r="K14" s="81"/>
      <c r="L14" s="204">
        <v>0</v>
      </c>
      <c r="M14" s="204"/>
      <c r="N14" s="204">
        <v>3332</v>
      </c>
      <c r="O14" s="81"/>
      <c r="P14" s="204">
        <v>286</v>
      </c>
      <c r="Q14" s="1112"/>
      <c r="R14" s="203">
        <f t="shared" si="0"/>
        <v>34874</v>
      </c>
    </row>
    <row r="15" spans="1:18" x14ac:dyDescent="0.2">
      <c r="A15" s="610" t="s">
        <v>526</v>
      </c>
      <c r="B15" s="204">
        <v>0</v>
      </c>
      <c r="C15" s="81"/>
      <c r="D15" s="204">
        <v>0</v>
      </c>
      <c r="E15" s="204"/>
      <c r="F15" s="204">
        <v>0</v>
      </c>
      <c r="G15" s="81"/>
      <c r="H15" s="204">
        <v>51</v>
      </c>
      <c r="I15" s="204"/>
      <c r="J15" s="204">
        <v>13</v>
      </c>
      <c r="K15" s="81"/>
      <c r="L15" s="204">
        <v>0</v>
      </c>
      <c r="M15" s="204"/>
      <c r="N15" s="204">
        <v>0</v>
      </c>
      <c r="O15" s="81"/>
      <c r="P15" s="204">
        <v>0</v>
      </c>
      <c r="Q15" s="1112"/>
      <c r="R15" s="203">
        <f t="shared" si="0"/>
        <v>64</v>
      </c>
    </row>
    <row r="16" spans="1:18" x14ac:dyDescent="0.2">
      <c r="A16" s="610" t="s">
        <v>524</v>
      </c>
      <c r="B16" s="204">
        <v>0</v>
      </c>
      <c r="C16" s="81"/>
      <c r="D16" s="204">
        <v>0</v>
      </c>
      <c r="E16" s="204"/>
      <c r="F16" s="204">
        <v>0</v>
      </c>
      <c r="G16" s="81"/>
      <c r="H16" s="204">
        <v>0</v>
      </c>
      <c r="I16" s="204"/>
      <c r="J16" s="204">
        <v>0</v>
      </c>
      <c r="K16" s="81"/>
      <c r="L16" s="204">
        <v>0</v>
      </c>
      <c r="M16" s="204"/>
      <c r="N16" s="204">
        <v>0</v>
      </c>
      <c r="O16" s="81"/>
      <c r="P16" s="204">
        <v>0</v>
      </c>
      <c r="Q16" s="1112"/>
      <c r="R16" s="203">
        <f t="shared" si="0"/>
        <v>0</v>
      </c>
    </row>
    <row r="17" spans="1:18" x14ac:dyDescent="0.2">
      <c r="A17" s="610" t="s">
        <v>231</v>
      </c>
      <c r="B17" s="204">
        <v>0</v>
      </c>
      <c r="C17" s="81"/>
      <c r="D17" s="204">
        <v>0</v>
      </c>
      <c r="E17" s="204"/>
      <c r="F17" s="204">
        <v>0</v>
      </c>
      <c r="G17" s="81"/>
      <c r="H17" s="204">
        <v>0</v>
      </c>
      <c r="I17" s="204"/>
      <c r="J17" s="204">
        <v>0</v>
      </c>
      <c r="K17" s="81"/>
      <c r="L17" s="204">
        <v>0</v>
      </c>
      <c r="M17" s="204"/>
      <c r="N17" s="204">
        <v>0</v>
      </c>
      <c r="O17" s="81"/>
      <c r="P17" s="204">
        <v>0</v>
      </c>
      <c r="Q17" s="1112"/>
      <c r="R17" s="203">
        <f t="shared" si="0"/>
        <v>0</v>
      </c>
    </row>
    <row r="18" spans="1:18" x14ac:dyDescent="0.2">
      <c r="A18" s="610" t="s">
        <v>232</v>
      </c>
      <c r="B18" s="204">
        <v>0</v>
      </c>
      <c r="C18" s="81"/>
      <c r="D18" s="204">
        <v>5562</v>
      </c>
      <c r="E18" s="204"/>
      <c r="F18" s="204">
        <v>0</v>
      </c>
      <c r="G18" s="81"/>
      <c r="H18" s="204">
        <v>-6332</v>
      </c>
      <c r="I18" s="204"/>
      <c r="J18" s="204">
        <v>830</v>
      </c>
      <c r="K18" s="81"/>
      <c r="L18" s="204">
        <v>0</v>
      </c>
      <c r="M18" s="204"/>
      <c r="N18" s="204">
        <v>0</v>
      </c>
      <c r="O18" s="81"/>
      <c r="P18" s="204">
        <v>-60</v>
      </c>
      <c r="Q18" s="1112"/>
      <c r="R18" s="203">
        <f t="shared" si="0"/>
        <v>0</v>
      </c>
    </row>
    <row r="19" spans="1:18" x14ac:dyDescent="0.2">
      <c r="A19" s="610" t="s">
        <v>233</v>
      </c>
      <c r="B19" s="204">
        <v>-39</v>
      </c>
      <c r="C19" s="81"/>
      <c r="D19" s="204">
        <v>11908</v>
      </c>
      <c r="E19" s="204"/>
      <c r="F19" s="204">
        <v>163</v>
      </c>
      <c r="G19" s="81"/>
      <c r="H19" s="204">
        <v>0</v>
      </c>
      <c r="I19" s="204"/>
      <c r="J19" s="204">
        <v>0</v>
      </c>
      <c r="K19" s="81"/>
      <c r="L19" s="204">
        <v>0</v>
      </c>
      <c r="M19" s="204"/>
      <c r="N19" s="204">
        <v>0</v>
      </c>
      <c r="O19" s="81"/>
      <c r="P19" s="204">
        <v>0</v>
      </c>
      <c r="Q19" s="1112"/>
      <c r="R19" s="203">
        <f t="shared" si="0"/>
        <v>12032</v>
      </c>
    </row>
    <row r="20" spans="1:18" s="564" customFormat="1" x14ac:dyDescent="0.2">
      <c r="A20" s="610" t="s">
        <v>487</v>
      </c>
      <c r="B20" s="204">
        <v>61</v>
      </c>
      <c r="C20" s="81"/>
      <c r="D20" s="204">
        <v>6859</v>
      </c>
      <c r="E20" s="204"/>
      <c r="F20" s="204">
        <v>24</v>
      </c>
      <c r="G20" s="81"/>
      <c r="H20" s="204">
        <v>0</v>
      </c>
      <c r="I20" s="204"/>
      <c r="J20" s="204">
        <v>0</v>
      </c>
      <c r="K20" s="81"/>
      <c r="L20" s="204">
        <v>0</v>
      </c>
      <c r="M20" s="204"/>
      <c r="N20" s="204">
        <v>0</v>
      </c>
      <c r="O20" s="81"/>
      <c r="P20" s="204">
        <v>0</v>
      </c>
      <c r="Q20" s="1112"/>
      <c r="R20" s="203">
        <f t="shared" si="0"/>
        <v>6944</v>
      </c>
    </row>
    <row r="21" spans="1:18" x14ac:dyDescent="0.2">
      <c r="A21" s="610" t="s">
        <v>8</v>
      </c>
      <c r="B21" s="204">
        <v>-681</v>
      </c>
      <c r="C21" s="81"/>
      <c r="D21" s="204">
        <v>-3452</v>
      </c>
      <c r="E21" s="204"/>
      <c r="F21" s="204">
        <v>0</v>
      </c>
      <c r="G21" s="81"/>
      <c r="H21" s="204">
        <v>0</v>
      </c>
      <c r="I21" s="204"/>
      <c r="J21" s="204">
        <v>0</v>
      </c>
      <c r="K21" s="81"/>
      <c r="L21" s="204">
        <v>0</v>
      </c>
      <c r="M21" s="204"/>
      <c r="N21" s="204">
        <v>0</v>
      </c>
      <c r="O21" s="81"/>
      <c r="P21" s="204">
        <v>0</v>
      </c>
      <c r="Q21" s="1112"/>
      <c r="R21" s="203">
        <f t="shared" si="0"/>
        <v>-4133</v>
      </c>
    </row>
    <row r="22" spans="1:18" x14ac:dyDescent="0.2">
      <c r="A22" s="610" t="s">
        <v>234</v>
      </c>
      <c r="B22" s="204">
        <v>0</v>
      </c>
      <c r="C22" s="81"/>
      <c r="D22" s="204">
        <v>0</v>
      </c>
      <c r="E22" s="204"/>
      <c r="F22" s="204">
        <v>0</v>
      </c>
      <c r="G22" s="81"/>
      <c r="H22" s="204">
        <v>0</v>
      </c>
      <c r="I22" s="204"/>
      <c r="J22" s="204">
        <v>0</v>
      </c>
      <c r="K22" s="81"/>
      <c r="L22" s="204">
        <v>0</v>
      </c>
      <c r="M22" s="204"/>
      <c r="N22" s="204">
        <v>0</v>
      </c>
      <c r="O22" s="81"/>
      <c r="P22" s="204">
        <v>0</v>
      </c>
      <c r="Q22" s="1112"/>
      <c r="R22" s="203">
        <f t="shared" si="0"/>
        <v>0</v>
      </c>
    </row>
    <row r="23" spans="1:18" x14ac:dyDescent="0.2">
      <c r="A23" s="610" t="s">
        <v>235</v>
      </c>
      <c r="B23" s="1186">
        <v>0</v>
      </c>
      <c r="C23" s="81"/>
      <c r="D23" s="1186">
        <v>0</v>
      </c>
      <c r="E23" s="81"/>
      <c r="F23" s="1186">
        <v>0</v>
      </c>
      <c r="G23" s="81"/>
      <c r="H23" s="1186">
        <v>0</v>
      </c>
      <c r="I23" s="81"/>
      <c r="J23" s="1186">
        <v>-3734</v>
      </c>
      <c r="K23" s="81"/>
      <c r="L23" s="1186">
        <v>0</v>
      </c>
      <c r="M23" s="81"/>
      <c r="N23" s="1186">
        <v>-252</v>
      </c>
      <c r="O23" s="81"/>
      <c r="P23" s="1186">
        <v>0</v>
      </c>
      <c r="Q23" s="1112"/>
      <c r="R23" s="898">
        <f>SUM(B23:P23)</f>
        <v>-3986</v>
      </c>
    </row>
    <row r="24" spans="1:18" ht="15.75" thickBot="1" x14ac:dyDescent="0.25">
      <c r="A24" s="1110" t="s">
        <v>622</v>
      </c>
      <c r="B24" s="204">
        <f>SUM(B11:B23)</f>
        <v>21046</v>
      </c>
      <c r="C24" s="81"/>
      <c r="D24" s="204">
        <f>SUM(D11:D23)</f>
        <v>331811</v>
      </c>
      <c r="E24" s="81"/>
      <c r="F24" s="204">
        <f>SUM(F11:F23)</f>
        <v>2631</v>
      </c>
      <c r="G24" s="81"/>
      <c r="H24" s="204">
        <f>SUM(H11:H23)</f>
        <v>27289</v>
      </c>
      <c r="I24" s="81"/>
      <c r="J24" s="204">
        <f>SUM(J11:J23)</f>
        <v>65555</v>
      </c>
      <c r="K24" s="81"/>
      <c r="L24" s="204">
        <f>SUM(L11:L23)</f>
        <v>119</v>
      </c>
      <c r="M24" s="81"/>
      <c r="N24" s="204">
        <f>SUM(N11:N23)</f>
        <v>21721</v>
      </c>
      <c r="O24" s="81"/>
      <c r="P24" s="204">
        <f>SUM(P11:P23)</f>
        <v>6839</v>
      </c>
      <c r="Q24" s="81"/>
      <c r="R24" s="203">
        <f>SUM(R11:R23)</f>
        <v>477011</v>
      </c>
    </row>
    <row r="25" spans="1:18" x14ac:dyDescent="0.2">
      <c r="A25" s="610"/>
      <c r="B25" s="1114"/>
      <c r="C25" s="81"/>
      <c r="D25" s="1114"/>
      <c r="E25" s="81"/>
      <c r="F25" s="1114"/>
      <c r="G25" s="81"/>
      <c r="H25" s="1114"/>
      <c r="I25" s="81"/>
      <c r="J25" s="1114"/>
      <c r="K25" s="81"/>
      <c r="L25" s="1114"/>
      <c r="M25" s="81"/>
      <c r="N25" s="1114"/>
      <c r="O25" s="81"/>
      <c r="P25" s="1114"/>
      <c r="Q25" s="81"/>
      <c r="R25" s="1115"/>
    </row>
    <row r="26" spans="1:18" x14ac:dyDescent="0.2">
      <c r="A26" s="174"/>
      <c r="B26" s="204"/>
      <c r="C26" s="81"/>
      <c r="D26" s="204"/>
      <c r="E26" s="81"/>
      <c r="F26" s="204"/>
      <c r="G26" s="81"/>
      <c r="H26" s="204"/>
      <c r="I26" s="81"/>
      <c r="J26" s="204"/>
      <c r="K26" s="81"/>
      <c r="L26" s="204"/>
      <c r="M26" s="81"/>
      <c r="N26" s="204"/>
      <c r="O26" s="81"/>
      <c r="P26" s="204"/>
      <c r="Q26" s="81"/>
      <c r="R26" s="203"/>
    </row>
    <row r="27" spans="1:18" x14ac:dyDescent="0.2">
      <c r="A27" s="268" t="s">
        <v>623</v>
      </c>
      <c r="B27" s="204">
        <v>0</v>
      </c>
      <c r="C27" s="81"/>
      <c r="D27" s="204">
        <v>41411</v>
      </c>
      <c r="E27" s="204"/>
      <c r="F27" s="204">
        <v>368</v>
      </c>
      <c r="G27" s="81"/>
      <c r="H27" s="204">
        <v>0</v>
      </c>
      <c r="I27" s="204"/>
      <c r="J27" s="204">
        <v>43822</v>
      </c>
      <c r="K27" s="81"/>
      <c r="L27" s="204">
        <v>118</v>
      </c>
      <c r="M27" s="204"/>
      <c r="N27" s="204">
        <v>12848</v>
      </c>
      <c r="O27" s="81"/>
      <c r="P27" s="204">
        <v>4524</v>
      </c>
      <c r="Q27" s="1112"/>
      <c r="R27" s="203">
        <f t="shared" ref="R27:R36" si="1">SUM(B27:P27)</f>
        <v>103091</v>
      </c>
    </row>
    <row r="28" spans="1:18" x14ac:dyDescent="0.2">
      <c r="A28" s="610" t="s">
        <v>230</v>
      </c>
      <c r="B28" s="204">
        <v>0</v>
      </c>
      <c r="C28" s="81"/>
      <c r="D28" s="204">
        <v>0</v>
      </c>
      <c r="E28" s="204"/>
      <c r="F28" s="204">
        <v>0</v>
      </c>
      <c r="G28" s="81"/>
      <c r="H28" s="204">
        <v>0</v>
      </c>
      <c r="I28" s="204"/>
      <c r="J28" s="204">
        <v>0</v>
      </c>
      <c r="K28" s="81"/>
      <c r="L28" s="204">
        <v>0</v>
      </c>
      <c r="M28" s="204"/>
      <c r="N28" s="204">
        <v>0</v>
      </c>
      <c r="O28" s="81"/>
      <c r="P28" s="204">
        <v>0</v>
      </c>
      <c r="Q28" s="1112"/>
      <c r="R28" s="203">
        <f t="shared" ref="R28:R35" si="2">SUM(B28:P28)</f>
        <v>0</v>
      </c>
    </row>
    <row r="29" spans="1:18" x14ac:dyDescent="0.2">
      <c r="A29" s="610" t="s">
        <v>231</v>
      </c>
      <c r="B29" s="204">
        <v>0</v>
      </c>
      <c r="C29" s="81"/>
      <c r="D29" s="204">
        <v>0</v>
      </c>
      <c r="E29" s="204"/>
      <c r="F29" s="204">
        <v>0</v>
      </c>
      <c r="G29" s="81"/>
      <c r="H29" s="204">
        <v>0</v>
      </c>
      <c r="I29" s="204"/>
      <c r="J29" s="204">
        <v>0</v>
      </c>
      <c r="K29" s="81"/>
      <c r="L29" s="204">
        <v>0</v>
      </c>
      <c r="M29" s="204"/>
      <c r="N29" s="204">
        <v>0</v>
      </c>
      <c r="O29" s="81"/>
      <c r="P29" s="204">
        <v>0</v>
      </c>
      <c r="Q29" s="1112"/>
      <c r="R29" s="203">
        <f t="shared" si="2"/>
        <v>0</v>
      </c>
    </row>
    <row r="30" spans="1:18" x14ac:dyDescent="0.2">
      <c r="A30" s="610" t="s">
        <v>232</v>
      </c>
      <c r="B30" s="204">
        <v>0</v>
      </c>
      <c r="C30" s="81"/>
      <c r="D30" s="204">
        <v>0</v>
      </c>
      <c r="E30" s="204"/>
      <c r="F30" s="204">
        <v>0</v>
      </c>
      <c r="G30" s="81"/>
      <c r="H30" s="204">
        <v>0</v>
      </c>
      <c r="I30" s="204"/>
      <c r="J30" s="204">
        <v>41</v>
      </c>
      <c r="K30" s="81"/>
      <c r="L30" s="204">
        <v>0</v>
      </c>
      <c r="M30" s="204"/>
      <c r="N30" s="204">
        <v>0</v>
      </c>
      <c r="O30" s="81"/>
      <c r="P30" s="204">
        <v>-41</v>
      </c>
      <c r="Q30" s="1112"/>
      <c r="R30" s="203">
        <f t="shared" si="2"/>
        <v>0</v>
      </c>
    </row>
    <row r="31" spans="1:18" x14ac:dyDescent="0.2">
      <c r="A31" s="610" t="s">
        <v>233</v>
      </c>
      <c r="B31" s="204">
        <v>0</v>
      </c>
      <c r="C31" s="81"/>
      <c r="D31" s="204">
        <v>0</v>
      </c>
      <c r="E31" s="204"/>
      <c r="F31" s="204">
        <v>0</v>
      </c>
      <c r="G31" s="81"/>
      <c r="H31" s="204">
        <v>0</v>
      </c>
      <c r="I31" s="204"/>
      <c r="J31" s="204">
        <v>0</v>
      </c>
      <c r="K31" s="81"/>
      <c r="L31" s="204">
        <v>0</v>
      </c>
      <c r="M31" s="204"/>
      <c r="N31" s="204">
        <v>0</v>
      </c>
      <c r="O31" s="81"/>
      <c r="P31" s="204">
        <v>0</v>
      </c>
      <c r="Q31" s="1112"/>
      <c r="R31" s="203">
        <f t="shared" si="2"/>
        <v>0</v>
      </c>
    </row>
    <row r="32" spans="1:18" s="564" customFormat="1" x14ac:dyDescent="0.2">
      <c r="A32" s="610" t="s">
        <v>487</v>
      </c>
      <c r="B32" s="204">
        <v>0</v>
      </c>
      <c r="C32" s="81"/>
      <c r="D32" s="204">
        <v>0</v>
      </c>
      <c r="E32" s="204"/>
      <c r="F32" s="204">
        <v>0</v>
      </c>
      <c r="G32" s="81"/>
      <c r="H32" s="204">
        <v>0</v>
      </c>
      <c r="I32" s="204"/>
      <c r="J32" s="204">
        <v>0</v>
      </c>
      <c r="K32" s="81"/>
      <c r="L32" s="204">
        <v>0</v>
      </c>
      <c r="M32" s="204"/>
      <c r="N32" s="204">
        <v>0</v>
      </c>
      <c r="O32" s="81"/>
      <c r="P32" s="204">
        <v>0</v>
      </c>
      <c r="Q32" s="1112"/>
      <c r="R32" s="203">
        <f t="shared" si="2"/>
        <v>0</v>
      </c>
    </row>
    <row r="33" spans="1:18" x14ac:dyDescent="0.2">
      <c r="A33" s="610" t="s">
        <v>8</v>
      </c>
      <c r="B33" s="204">
        <v>0</v>
      </c>
      <c r="C33" s="81"/>
      <c r="D33" s="204">
        <v>0</v>
      </c>
      <c r="E33" s="204"/>
      <c r="F33" s="204">
        <v>0</v>
      </c>
      <c r="G33" s="81"/>
      <c r="H33" s="204">
        <v>0</v>
      </c>
      <c r="I33" s="204"/>
      <c r="J33" s="204">
        <v>0</v>
      </c>
      <c r="K33" s="81"/>
      <c r="L33" s="204">
        <v>0</v>
      </c>
      <c r="M33" s="204"/>
      <c r="N33" s="204">
        <v>0</v>
      </c>
      <c r="O33" s="81"/>
      <c r="P33" s="204">
        <v>0</v>
      </c>
      <c r="Q33" s="1112"/>
      <c r="R33" s="203">
        <f t="shared" si="2"/>
        <v>0</v>
      </c>
    </row>
    <row r="34" spans="1:18" x14ac:dyDescent="0.2">
      <c r="A34" s="610" t="s">
        <v>234</v>
      </c>
      <c r="B34" s="204">
        <v>0</v>
      </c>
      <c r="C34" s="81"/>
      <c r="D34" s="204">
        <v>0</v>
      </c>
      <c r="E34" s="204"/>
      <c r="F34" s="204">
        <v>0</v>
      </c>
      <c r="G34" s="81"/>
      <c r="H34" s="204">
        <v>0</v>
      </c>
      <c r="I34" s="204"/>
      <c r="J34" s="204">
        <v>0</v>
      </c>
      <c r="K34" s="81"/>
      <c r="L34" s="204">
        <v>0</v>
      </c>
      <c r="M34" s="204"/>
      <c r="N34" s="204">
        <v>0</v>
      </c>
      <c r="O34" s="81"/>
      <c r="P34" s="204">
        <v>0</v>
      </c>
      <c r="Q34" s="1112"/>
      <c r="R34" s="203">
        <f t="shared" si="2"/>
        <v>0</v>
      </c>
    </row>
    <row r="35" spans="1:18" x14ac:dyDescent="0.2">
      <c r="A35" s="610" t="s">
        <v>236</v>
      </c>
      <c r="B35" s="204">
        <v>0</v>
      </c>
      <c r="C35" s="81"/>
      <c r="D35" s="204">
        <v>0</v>
      </c>
      <c r="E35" s="204"/>
      <c r="F35" s="204">
        <v>0</v>
      </c>
      <c r="G35" s="81"/>
      <c r="H35" s="204">
        <v>0</v>
      </c>
      <c r="I35" s="204"/>
      <c r="J35" s="204">
        <v>-3730</v>
      </c>
      <c r="K35" s="81"/>
      <c r="L35" s="204">
        <v>0</v>
      </c>
      <c r="M35" s="204"/>
      <c r="N35" s="204">
        <v>-252</v>
      </c>
      <c r="O35" s="81"/>
      <c r="P35" s="204">
        <v>0</v>
      </c>
      <c r="Q35" s="1112"/>
      <c r="R35" s="203">
        <f t="shared" si="2"/>
        <v>-3982</v>
      </c>
    </row>
    <row r="36" spans="1:18" x14ac:dyDescent="0.2">
      <c r="A36" s="610" t="s">
        <v>237</v>
      </c>
      <c r="B36" s="204">
        <v>0</v>
      </c>
      <c r="C36" s="81"/>
      <c r="D36" s="204">
        <v>8386</v>
      </c>
      <c r="E36" s="81"/>
      <c r="F36" s="204">
        <v>79</v>
      </c>
      <c r="G36" s="81"/>
      <c r="H36" s="204">
        <v>0</v>
      </c>
      <c r="I36" s="81"/>
      <c r="J36" s="204">
        <v>4224</v>
      </c>
      <c r="K36" s="81"/>
      <c r="L36" s="204">
        <v>0</v>
      </c>
      <c r="M36" s="81"/>
      <c r="N36" s="204">
        <v>1774</v>
      </c>
      <c r="O36" s="81"/>
      <c r="P36" s="204">
        <v>471</v>
      </c>
      <c r="Q36" s="1112"/>
      <c r="R36" s="203">
        <f t="shared" si="1"/>
        <v>14934</v>
      </c>
    </row>
    <row r="37" spans="1:18" ht="15.75" thickBot="1" x14ac:dyDescent="0.25">
      <c r="A37" s="1110" t="s">
        <v>622</v>
      </c>
      <c r="B37" s="450">
        <f>SUM(B27:B36)</f>
        <v>0</v>
      </c>
      <c r="C37" s="81"/>
      <c r="D37" s="450">
        <f>SUM(D27:D36)</f>
        <v>49797</v>
      </c>
      <c r="E37" s="81"/>
      <c r="F37" s="450">
        <f>SUM(F27:F36)</f>
        <v>447</v>
      </c>
      <c r="G37" s="81"/>
      <c r="H37" s="450">
        <f>SUM(H27:H36)</f>
        <v>0</v>
      </c>
      <c r="I37" s="81"/>
      <c r="J37" s="450">
        <f>SUM(J27:J36)</f>
        <v>44357</v>
      </c>
      <c r="K37" s="81"/>
      <c r="L37" s="450">
        <f>SUM(L27:L36)</f>
        <v>118</v>
      </c>
      <c r="M37" s="81"/>
      <c r="N37" s="450">
        <f>SUM(N27:N36)</f>
        <v>14370</v>
      </c>
      <c r="O37" s="81"/>
      <c r="P37" s="450">
        <f>SUM(P27:P36)</f>
        <v>4954</v>
      </c>
      <c r="Q37" s="81"/>
      <c r="R37" s="448">
        <f>SUM(R27:R36)</f>
        <v>114043</v>
      </c>
    </row>
    <row r="38" spans="1:18" x14ac:dyDescent="0.2">
      <c r="A38" s="611"/>
      <c r="B38" s="81"/>
      <c r="C38" s="81"/>
      <c r="D38" s="81"/>
      <c r="E38" s="81"/>
      <c r="F38" s="81"/>
      <c r="G38" s="81"/>
      <c r="H38" s="81"/>
      <c r="I38" s="81"/>
      <c r="J38" s="81"/>
      <c r="K38" s="81"/>
      <c r="L38" s="81"/>
      <c r="M38" s="81"/>
      <c r="N38" s="81"/>
      <c r="O38" s="81"/>
      <c r="P38" s="81"/>
      <c r="Q38" s="81"/>
      <c r="R38" s="449"/>
    </row>
    <row r="39" spans="1:18" ht="15.75" thickBot="1" x14ac:dyDescent="0.25">
      <c r="A39" s="611" t="s">
        <v>597</v>
      </c>
      <c r="B39" s="1117">
        <f>+B11-B27</f>
        <v>21705</v>
      </c>
      <c r="C39" s="81"/>
      <c r="D39" s="1117">
        <f>+D11-D27</f>
        <v>266247</v>
      </c>
      <c r="E39" s="81"/>
      <c r="F39" s="1117">
        <f>+F11-F27</f>
        <v>2076</v>
      </c>
      <c r="G39" s="81"/>
      <c r="H39" s="1117">
        <f>+H11-H27</f>
        <v>14557</v>
      </c>
      <c r="I39" s="81"/>
      <c r="J39" s="1117">
        <f>+J11-J27</f>
        <v>15657</v>
      </c>
      <c r="K39" s="81"/>
      <c r="L39" s="1117">
        <f>+L11-L27</f>
        <v>1</v>
      </c>
      <c r="M39" s="81"/>
      <c r="N39" s="1117">
        <f>+N11-N27</f>
        <v>5793</v>
      </c>
      <c r="O39" s="81"/>
      <c r="P39" s="1117">
        <f>+P11-P27</f>
        <v>2089</v>
      </c>
      <c r="Q39" s="81"/>
      <c r="R39" s="1118">
        <f>+R11-R27</f>
        <v>328125</v>
      </c>
    </row>
    <row r="40" spans="1:18" x14ac:dyDescent="0.2">
      <c r="A40" s="611"/>
      <c r="B40" s="81"/>
      <c r="C40" s="81"/>
      <c r="D40" s="81"/>
      <c r="E40" s="81"/>
      <c r="F40" s="81"/>
      <c r="G40" s="81"/>
      <c r="H40" s="81"/>
      <c r="I40" s="81"/>
      <c r="J40" s="81"/>
      <c r="K40" s="81"/>
      <c r="L40" s="81"/>
      <c r="M40" s="81"/>
      <c r="N40" s="81"/>
      <c r="O40" s="81"/>
      <c r="P40" s="81"/>
      <c r="Q40" s="81"/>
      <c r="R40" s="449"/>
    </row>
    <row r="41" spans="1:18" ht="15.75" thickBot="1" x14ac:dyDescent="0.25">
      <c r="A41" s="1110" t="s">
        <v>624</v>
      </c>
      <c r="B41" s="204">
        <f>+B24-B37</f>
        <v>21046</v>
      </c>
      <c r="C41" s="81"/>
      <c r="D41" s="204">
        <f>+D24-D37</f>
        <v>282014</v>
      </c>
      <c r="E41" s="81"/>
      <c r="F41" s="204">
        <f>+F24-F37</f>
        <v>2184</v>
      </c>
      <c r="G41" s="81"/>
      <c r="H41" s="204">
        <f>+H24-H37</f>
        <v>27289</v>
      </c>
      <c r="I41" s="81"/>
      <c r="J41" s="204">
        <f>+J24-J37</f>
        <v>21198</v>
      </c>
      <c r="K41" s="81"/>
      <c r="L41" s="204">
        <f>+L24-L37</f>
        <v>1</v>
      </c>
      <c r="M41" s="81"/>
      <c r="N41" s="204">
        <f>+N24-N37</f>
        <v>7351</v>
      </c>
      <c r="O41" s="81"/>
      <c r="P41" s="204">
        <f>+P24-P37</f>
        <v>1885</v>
      </c>
      <c r="Q41" s="81"/>
      <c r="R41" s="203">
        <f>+R24-R37</f>
        <v>362968</v>
      </c>
    </row>
    <row r="42" spans="1:18" x14ac:dyDescent="0.2">
      <c r="A42" s="610"/>
      <c r="B42" s="1114"/>
      <c r="C42" s="81"/>
      <c r="D42" s="1114"/>
      <c r="E42" s="81"/>
      <c r="F42" s="1114"/>
      <c r="G42" s="81"/>
      <c r="H42" s="1114"/>
      <c r="I42" s="81"/>
      <c r="J42" s="1114"/>
      <c r="K42" s="81"/>
      <c r="L42" s="1114"/>
      <c r="M42" s="81"/>
      <c r="N42" s="1114"/>
      <c r="O42" s="81"/>
      <c r="P42" s="1114"/>
      <c r="Q42" s="81"/>
      <c r="R42" s="1115"/>
    </row>
    <row r="43" spans="1:18" x14ac:dyDescent="0.2">
      <c r="A43" s="610"/>
      <c r="B43" s="81"/>
      <c r="C43" s="81"/>
      <c r="D43" s="81"/>
      <c r="E43" s="81"/>
      <c r="F43" s="81"/>
      <c r="G43" s="81"/>
      <c r="H43" s="81"/>
      <c r="I43" s="81"/>
      <c r="J43" s="81"/>
      <c r="K43" s="81"/>
      <c r="L43" s="81"/>
      <c r="M43" s="81"/>
      <c r="N43" s="81"/>
      <c r="O43" s="81"/>
      <c r="P43" s="81"/>
      <c r="Q43" s="81"/>
      <c r="R43" s="449"/>
    </row>
    <row r="44" spans="1:18" x14ac:dyDescent="0.2">
      <c r="A44" s="4" t="s">
        <v>625</v>
      </c>
      <c r="B44" s="204"/>
      <c r="C44" s="81"/>
      <c r="D44" s="204"/>
      <c r="E44" s="81"/>
      <c r="F44" s="204"/>
      <c r="G44" s="81"/>
      <c r="H44" s="204"/>
      <c r="I44" s="81"/>
      <c r="J44" s="204"/>
      <c r="K44" s="81"/>
      <c r="L44" s="204"/>
      <c r="M44" s="81"/>
      <c r="N44" s="204"/>
      <c r="O44" s="81"/>
      <c r="P44" s="204"/>
      <c r="Q44" s="81"/>
      <c r="R44" s="203"/>
    </row>
    <row r="45" spans="1:18" x14ac:dyDescent="0.2">
      <c r="A45" s="111" t="s">
        <v>404</v>
      </c>
      <c r="B45" s="204"/>
      <c r="C45" s="81"/>
      <c r="D45" s="204"/>
      <c r="E45" s="81"/>
      <c r="F45" s="204"/>
      <c r="G45" s="81"/>
      <c r="H45" s="204"/>
      <c r="I45" s="81"/>
      <c r="J45" s="204"/>
      <c r="K45" s="81"/>
      <c r="L45" s="204"/>
      <c r="M45" s="81"/>
      <c r="N45" s="204"/>
      <c r="O45" s="81"/>
      <c r="P45" s="204"/>
      <c r="Q45" s="81"/>
      <c r="R45" s="203"/>
    </row>
    <row r="46" spans="1:18" x14ac:dyDescent="0.2">
      <c r="A46" s="111"/>
      <c r="B46" s="204"/>
      <c r="C46" s="81"/>
      <c r="D46" s="204"/>
      <c r="E46" s="81"/>
      <c r="F46" s="204"/>
      <c r="G46" s="81"/>
      <c r="H46" s="204"/>
      <c r="I46" s="81"/>
      <c r="J46" s="204"/>
      <c r="K46" s="81"/>
      <c r="L46" s="204"/>
      <c r="M46" s="81"/>
      <c r="N46" s="204"/>
      <c r="O46" s="81"/>
      <c r="P46" s="204"/>
      <c r="Q46" s="81"/>
      <c r="R46" s="203"/>
    </row>
    <row r="47" spans="1:18" x14ac:dyDescent="0.2">
      <c r="A47" s="6" t="s">
        <v>238</v>
      </c>
      <c r="B47" s="204">
        <v>20181</v>
      </c>
      <c r="C47" s="81"/>
      <c r="D47" s="204">
        <v>280297</v>
      </c>
      <c r="E47" s="204"/>
      <c r="F47" s="204">
        <v>2184</v>
      </c>
      <c r="G47" s="81">
        <v>0</v>
      </c>
      <c r="H47" s="204">
        <v>27143</v>
      </c>
      <c r="I47" s="204"/>
      <c r="J47" s="204">
        <v>21138</v>
      </c>
      <c r="K47" s="81"/>
      <c r="L47" s="204">
        <v>1</v>
      </c>
      <c r="M47" s="204"/>
      <c r="N47" s="204">
        <v>7309</v>
      </c>
      <c r="O47" s="81"/>
      <c r="P47" s="204">
        <v>1866</v>
      </c>
      <c r="Q47" s="81"/>
      <c r="R47" s="203">
        <f t="shared" ref="R47:R49" si="3">SUM(B47:P47)</f>
        <v>360119</v>
      </c>
    </row>
    <row r="48" spans="1:18" x14ac:dyDescent="0.2">
      <c r="A48" s="6" t="s">
        <v>239</v>
      </c>
      <c r="B48" s="204">
        <v>865</v>
      </c>
      <c r="C48" s="81"/>
      <c r="D48" s="204">
        <v>1717</v>
      </c>
      <c r="E48" s="204"/>
      <c r="F48" s="204">
        <v>0</v>
      </c>
      <c r="G48" s="81"/>
      <c r="H48" s="204">
        <v>146</v>
      </c>
      <c r="I48" s="204"/>
      <c r="J48" s="204">
        <v>54</v>
      </c>
      <c r="K48" s="81"/>
      <c r="L48" s="204">
        <v>0</v>
      </c>
      <c r="M48" s="204"/>
      <c r="N48" s="204">
        <v>7</v>
      </c>
      <c r="O48" s="81"/>
      <c r="P48" s="204">
        <v>17</v>
      </c>
      <c r="Q48" s="81"/>
      <c r="R48" s="203">
        <f t="shared" si="3"/>
        <v>2806</v>
      </c>
    </row>
    <row r="49" spans="1:18" x14ac:dyDescent="0.2">
      <c r="A49" s="6" t="s">
        <v>240</v>
      </c>
      <c r="B49" s="1186">
        <v>0</v>
      </c>
      <c r="C49" s="81"/>
      <c r="D49" s="1186">
        <v>0</v>
      </c>
      <c r="E49" s="81"/>
      <c r="F49" s="1186">
        <v>0</v>
      </c>
      <c r="G49" s="81"/>
      <c r="H49" s="1186">
        <v>0</v>
      </c>
      <c r="I49" s="81"/>
      <c r="J49" s="1186">
        <v>6</v>
      </c>
      <c r="K49" s="81"/>
      <c r="L49" s="1186">
        <v>0</v>
      </c>
      <c r="M49" s="81"/>
      <c r="N49" s="1186">
        <v>35</v>
      </c>
      <c r="O49" s="81"/>
      <c r="P49" s="1186">
        <v>2</v>
      </c>
      <c r="Q49" s="81"/>
      <c r="R49" s="898">
        <f t="shared" si="3"/>
        <v>43</v>
      </c>
    </row>
    <row r="50" spans="1:18" x14ac:dyDescent="0.2">
      <c r="A50" s="111" t="s">
        <v>622</v>
      </c>
      <c r="B50" s="204">
        <f>SUM(B47:B49)</f>
        <v>21046</v>
      </c>
      <c r="C50" s="81"/>
      <c r="D50" s="204">
        <f>SUM(D47:D49)</f>
        <v>282014</v>
      </c>
      <c r="E50" s="81"/>
      <c r="F50" s="204">
        <f>SUM(F47:F49)</f>
        <v>2184</v>
      </c>
      <c r="G50" s="81"/>
      <c r="H50" s="204">
        <f>SUM(H47:H49)</f>
        <v>27289</v>
      </c>
      <c r="I50" s="81"/>
      <c r="J50" s="204">
        <f>SUM(J47:J49)</f>
        <v>21198</v>
      </c>
      <c r="K50" s="81"/>
      <c r="L50" s="204">
        <f>SUM(L47:L49)</f>
        <v>1</v>
      </c>
      <c r="M50" s="81"/>
      <c r="N50" s="204">
        <f>SUM(N47:N49)</f>
        <v>7351</v>
      </c>
      <c r="O50" s="81"/>
      <c r="P50" s="204">
        <f>SUM(P47:P49)</f>
        <v>1885</v>
      </c>
      <c r="Q50" s="81"/>
      <c r="R50" s="203">
        <f>SUM(R47:R49)</f>
        <v>362968</v>
      </c>
    </row>
    <row r="51" spans="1:18" x14ac:dyDescent="0.2">
      <c r="A51" s="111" t="s">
        <v>241</v>
      </c>
      <c r="B51" s="204"/>
      <c r="C51" s="81"/>
      <c r="D51" s="204"/>
      <c r="E51" s="81"/>
      <c r="F51" s="204"/>
      <c r="G51" s="81"/>
      <c r="H51" s="204"/>
      <c r="I51" s="81"/>
      <c r="J51" s="204"/>
      <c r="K51" s="81"/>
      <c r="L51" s="204"/>
      <c r="M51" s="81"/>
      <c r="N51" s="204"/>
      <c r="O51" s="81"/>
      <c r="P51" s="204"/>
      <c r="Q51" s="81"/>
      <c r="R51" s="1187"/>
    </row>
    <row r="52" spans="1:18" x14ac:dyDescent="0.2">
      <c r="A52" s="111"/>
      <c r="B52" s="204"/>
      <c r="C52" s="81"/>
      <c r="D52" s="204"/>
      <c r="E52" s="81"/>
      <c r="F52" s="204"/>
      <c r="G52" s="81"/>
      <c r="H52" s="204"/>
      <c r="I52" s="81"/>
      <c r="J52" s="204"/>
      <c r="K52" s="81"/>
      <c r="L52" s="204"/>
      <c r="M52" s="81"/>
      <c r="N52" s="204"/>
      <c r="O52" s="81"/>
      <c r="P52" s="204"/>
      <c r="Q52" s="81"/>
      <c r="R52" s="1187"/>
    </row>
    <row r="53" spans="1:18" x14ac:dyDescent="0.2">
      <c r="A53" s="6" t="s">
        <v>242</v>
      </c>
      <c r="B53" s="81">
        <v>20811</v>
      </c>
      <c r="C53" s="81"/>
      <c r="D53" s="81">
        <v>280082</v>
      </c>
      <c r="E53" s="81"/>
      <c r="F53" s="81">
        <v>954</v>
      </c>
      <c r="G53" s="81"/>
      <c r="H53" s="81">
        <v>27289</v>
      </c>
      <c r="I53" s="81">
        <v>0</v>
      </c>
      <c r="J53" s="81">
        <v>21195</v>
      </c>
      <c r="K53" s="81"/>
      <c r="L53" s="81">
        <v>1</v>
      </c>
      <c r="M53" s="81"/>
      <c r="N53" s="81">
        <v>7351</v>
      </c>
      <c r="O53" s="81"/>
      <c r="P53" s="81">
        <v>1885</v>
      </c>
      <c r="Q53" s="81"/>
      <c r="R53" s="203">
        <f>SUM(B53:P53)</f>
        <v>359568</v>
      </c>
    </row>
    <row r="54" spans="1:18" x14ac:dyDescent="0.2">
      <c r="A54" s="6" t="s">
        <v>243</v>
      </c>
      <c r="B54" s="81">
        <v>0</v>
      </c>
      <c r="C54" s="81"/>
      <c r="D54" s="81">
        <v>488</v>
      </c>
      <c r="E54" s="81"/>
      <c r="F54" s="81">
        <v>0</v>
      </c>
      <c r="G54" s="81"/>
      <c r="H54" s="81">
        <v>0</v>
      </c>
      <c r="I54" s="81"/>
      <c r="J54" s="81">
        <v>3</v>
      </c>
      <c r="K54" s="81"/>
      <c r="L54" s="81">
        <v>0</v>
      </c>
      <c r="M54" s="81"/>
      <c r="N54" s="81">
        <v>0</v>
      </c>
      <c r="O54" s="81"/>
      <c r="P54" s="81">
        <v>0</v>
      </c>
      <c r="Q54" s="81"/>
      <c r="R54" s="203">
        <f>SUM(B54:P54)</f>
        <v>491</v>
      </c>
    </row>
    <row r="55" spans="1:18" x14ac:dyDescent="0.2">
      <c r="A55" s="6" t="s">
        <v>405</v>
      </c>
      <c r="B55" s="81">
        <v>235</v>
      </c>
      <c r="C55" s="81"/>
      <c r="D55" s="81">
        <v>1444</v>
      </c>
      <c r="E55" s="81"/>
      <c r="F55" s="81">
        <v>1230</v>
      </c>
      <c r="G55" s="81"/>
      <c r="H55" s="81">
        <v>0</v>
      </c>
      <c r="I55" s="81"/>
      <c r="J55" s="81">
        <v>0</v>
      </c>
      <c r="K55" s="81"/>
      <c r="L55" s="81">
        <v>0</v>
      </c>
      <c r="M55" s="81"/>
      <c r="N55" s="81">
        <v>0</v>
      </c>
      <c r="O55" s="81"/>
      <c r="P55" s="81">
        <v>0</v>
      </c>
      <c r="Q55" s="81"/>
      <c r="R55" s="203">
        <f>SUM(B55:P55)</f>
        <v>2909</v>
      </c>
    </row>
    <row r="56" spans="1:18" x14ac:dyDescent="0.2">
      <c r="A56" s="6" t="s">
        <v>244</v>
      </c>
      <c r="B56" s="1186">
        <v>0</v>
      </c>
      <c r="C56" s="81"/>
      <c r="D56" s="1186">
        <v>0</v>
      </c>
      <c r="E56" s="81"/>
      <c r="F56" s="1186">
        <v>0</v>
      </c>
      <c r="G56" s="81"/>
      <c r="H56" s="1186">
        <v>0</v>
      </c>
      <c r="I56" s="81"/>
      <c r="J56" s="1186">
        <v>0</v>
      </c>
      <c r="K56" s="81"/>
      <c r="L56" s="1186">
        <v>0</v>
      </c>
      <c r="M56" s="81"/>
      <c r="N56" s="1186">
        <v>0</v>
      </c>
      <c r="O56" s="81"/>
      <c r="P56" s="1186">
        <v>0</v>
      </c>
      <c r="Q56" s="81"/>
      <c r="R56" s="898">
        <f>SUM(B56:P56)</f>
        <v>0</v>
      </c>
    </row>
    <row r="57" spans="1:18" ht="15.75" thickBot="1" x14ac:dyDescent="0.25">
      <c r="A57" s="111" t="s">
        <v>622</v>
      </c>
      <c r="B57" s="450">
        <f>SUM(B53:B56)</f>
        <v>21046</v>
      </c>
      <c r="C57" s="1121"/>
      <c r="D57" s="450">
        <f>SUM(D53:D56)</f>
        <v>282014</v>
      </c>
      <c r="E57" s="1121"/>
      <c r="F57" s="450">
        <f>SUM(F53:F56)</f>
        <v>2184</v>
      </c>
      <c r="G57" s="1121"/>
      <c r="H57" s="450">
        <f>SUM(H53:H56)</f>
        <v>27289</v>
      </c>
      <c r="I57" s="1121"/>
      <c r="J57" s="450">
        <f>SUM(J53:J56)</f>
        <v>21198</v>
      </c>
      <c r="K57" s="1121"/>
      <c r="L57" s="450">
        <f>SUM(L53:L56)</f>
        <v>1</v>
      </c>
      <c r="M57" s="1121"/>
      <c r="N57" s="450">
        <f>SUM(N53:N56)</f>
        <v>7351</v>
      </c>
      <c r="O57" s="1121"/>
      <c r="P57" s="450">
        <f>SUM(P53:P56)</f>
        <v>1885</v>
      </c>
      <c r="Q57" s="1121"/>
      <c r="R57" s="448">
        <f>SUM(R53:R56)</f>
        <v>362968</v>
      </c>
    </row>
    <row r="58" spans="1:18" x14ac:dyDescent="0.2">
      <c r="A58" s="1111"/>
      <c r="B58" s="1122"/>
      <c r="C58" s="1121"/>
      <c r="D58" s="1122"/>
      <c r="E58" s="1121"/>
      <c r="F58" s="1122"/>
      <c r="G58" s="1121"/>
      <c r="H58" s="1122"/>
      <c r="I58" s="1121"/>
      <c r="J58" s="1122"/>
      <c r="K58" s="1121"/>
      <c r="L58" s="1122"/>
      <c r="M58" s="1121"/>
      <c r="N58" s="1122"/>
      <c r="O58" s="1121"/>
      <c r="P58" s="1122"/>
      <c r="Q58" s="1121"/>
      <c r="R58" s="1120"/>
    </row>
    <row r="59" spans="1:18" x14ac:dyDescent="0.2">
      <c r="A59" s="111" t="s">
        <v>626</v>
      </c>
      <c r="B59" s="1122"/>
      <c r="C59" s="1121"/>
      <c r="D59" s="1122"/>
      <c r="E59" s="1121"/>
      <c r="F59" s="1122"/>
      <c r="G59" s="1121"/>
      <c r="H59" s="1122"/>
      <c r="I59" s="1121"/>
      <c r="J59" s="1122"/>
      <c r="K59" s="1121"/>
      <c r="L59" s="1122"/>
      <c r="M59" s="1121"/>
      <c r="N59" s="1122"/>
      <c r="O59" s="1121"/>
      <c r="P59" s="1122"/>
      <c r="Q59" s="1121"/>
      <c r="R59" s="1120"/>
    </row>
    <row r="60" spans="1:18" x14ac:dyDescent="0.2">
      <c r="A60" s="111"/>
      <c r="B60" s="1122"/>
      <c r="C60" s="1121"/>
      <c r="D60" s="1122"/>
      <c r="E60" s="1121"/>
      <c r="F60" s="1122"/>
      <c r="G60" s="1121"/>
      <c r="H60" s="1122"/>
      <c r="I60" s="1121"/>
      <c r="J60" s="1122"/>
      <c r="K60" s="1121"/>
      <c r="L60" s="1122"/>
      <c r="M60" s="1121"/>
      <c r="N60" s="1122"/>
      <c r="O60" s="1121"/>
      <c r="P60" s="1123"/>
      <c r="Q60" s="1123"/>
      <c r="R60" s="469"/>
    </row>
    <row r="61" spans="1:18" x14ac:dyDescent="0.2">
      <c r="A61" s="111"/>
      <c r="B61" s="1122"/>
      <c r="C61" s="1121"/>
      <c r="D61" s="1122"/>
      <c r="E61" s="1121"/>
      <c r="F61" s="1122"/>
      <c r="G61" s="1121"/>
      <c r="H61" s="1122"/>
      <c r="I61" s="1121"/>
      <c r="J61" s="1122"/>
      <c r="K61" s="1121"/>
      <c r="L61" s="1122"/>
      <c r="M61" s="1121"/>
      <c r="N61" s="1122"/>
      <c r="O61" s="1121"/>
      <c r="P61" s="1123"/>
      <c r="Q61" s="1123"/>
      <c r="R61" s="469" t="s">
        <v>32</v>
      </c>
    </row>
    <row r="62" spans="1:18" x14ac:dyDescent="0.2">
      <c r="A62" s="610" t="s">
        <v>246</v>
      </c>
      <c r="B62" s="1122"/>
      <c r="C62" s="1121"/>
      <c r="D62" s="1122"/>
      <c r="E62" s="1121"/>
      <c r="F62" s="1122"/>
      <c r="G62" s="1121"/>
      <c r="H62" s="1122"/>
      <c r="I62" s="1121"/>
      <c r="J62" s="1122"/>
      <c r="K62" s="1121"/>
      <c r="L62" s="1122"/>
      <c r="M62" s="1121"/>
      <c r="N62" s="1122"/>
      <c r="O62" s="1121"/>
      <c r="P62" s="449"/>
      <c r="Q62" s="449"/>
      <c r="R62" s="203">
        <v>304758</v>
      </c>
    </row>
    <row r="63" spans="1:18" x14ac:dyDescent="0.2">
      <c r="A63" s="610" t="s">
        <v>247</v>
      </c>
      <c r="B63" s="1122"/>
      <c r="C63" s="1121"/>
      <c r="D63" s="1122"/>
      <c r="E63" s="1121"/>
      <c r="F63" s="1122"/>
      <c r="G63" s="1121"/>
      <c r="H63" s="1122"/>
      <c r="I63" s="1121"/>
      <c r="J63" s="1122"/>
      <c r="K63" s="1121"/>
      <c r="L63" s="1122"/>
      <c r="M63" s="1121"/>
      <c r="N63" s="1122"/>
      <c r="O63" s="1121"/>
      <c r="P63" s="449"/>
      <c r="Q63" s="449"/>
      <c r="R63" s="203">
        <v>0</v>
      </c>
    </row>
    <row r="64" spans="1:18" x14ac:dyDescent="0.2">
      <c r="A64" s="610" t="s">
        <v>248</v>
      </c>
      <c r="B64" s="1122"/>
      <c r="C64" s="1121"/>
      <c r="D64" s="1122"/>
      <c r="E64" s="1121"/>
      <c r="F64" s="1122"/>
      <c r="G64" s="1121"/>
      <c r="H64" s="1122"/>
      <c r="I64" s="1121"/>
      <c r="J64" s="1122"/>
      <c r="K64" s="1121"/>
      <c r="L64" s="1122"/>
      <c r="M64" s="1121"/>
      <c r="N64" s="1122"/>
      <c r="O64" s="1121"/>
      <c r="P64" s="449"/>
      <c r="Q64" s="449"/>
      <c r="R64" s="898">
        <v>487</v>
      </c>
    </row>
    <row r="65" spans="1:19" x14ac:dyDescent="0.2">
      <c r="A65" s="845"/>
      <c r="B65" s="444"/>
      <c r="C65" s="247"/>
      <c r="D65" s="444"/>
      <c r="E65" s="247"/>
      <c r="F65" s="444"/>
      <c r="G65" s="247"/>
      <c r="H65" s="444"/>
      <c r="I65" s="247"/>
      <c r="J65" s="444"/>
      <c r="K65" s="247"/>
      <c r="L65" s="444"/>
      <c r="M65" s="247"/>
      <c r="N65" s="444"/>
      <c r="O65" s="247"/>
      <c r="P65" s="509"/>
      <c r="Q65" s="509"/>
      <c r="R65" s="1207">
        <f>SUM(R62:R64)</f>
        <v>305245</v>
      </c>
    </row>
    <row r="66" spans="1:19" x14ac:dyDescent="0.2">
      <c r="A66" s="845"/>
      <c r="B66" s="444"/>
      <c r="C66" s="247"/>
      <c r="D66" s="444"/>
      <c r="E66" s="247"/>
      <c r="F66" s="444"/>
      <c r="G66" s="247"/>
      <c r="H66" s="444"/>
      <c r="I66" s="247"/>
      <c r="J66" s="444"/>
      <c r="K66" s="247"/>
      <c r="L66" s="444"/>
      <c r="M66" s="247"/>
      <c r="N66" s="444"/>
      <c r="O66" s="247"/>
      <c r="P66" s="444"/>
      <c r="Q66" s="247"/>
      <c r="R66" s="1124"/>
      <c r="S66" s="819"/>
    </row>
    <row r="67" spans="1:19" x14ac:dyDescent="0.2">
      <c r="A67" s="817"/>
      <c r="B67" s="817"/>
      <c r="C67" s="817"/>
      <c r="D67" s="817"/>
      <c r="E67" s="817"/>
      <c r="F67" s="817"/>
      <c r="G67" s="817"/>
      <c r="H67" s="817"/>
      <c r="I67" s="817"/>
      <c r="J67" s="817"/>
      <c r="K67" s="817"/>
      <c r="L67" s="817"/>
      <c r="M67" s="817"/>
      <c r="N67" s="817"/>
      <c r="O67" s="817"/>
      <c r="P67" s="817"/>
      <c r="Q67" s="817"/>
      <c r="R67" s="817"/>
      <c r="S67" s="819"/>
    </row>
    <row r="68" spans="1:19" x14ac:dyDescent="0.2">
      <c r="A68" s="819"/>
      <c r="B68" s="819"/>
      <c r="C68" s="819"/>
      <c r="D68" s="819"/>
      <c r="E68" s="819"/>
      <c r="F68" s="819"/>
      <c r="G68" s="819"/>
      <c r="H68" s="819"/>
      <c r="I68" s="819"/>
      <c r="J68" s="819"/>
      <c r="K68" s="819"/>
      <c r="L68" s="819"/>
      <c r="M68" s="819"/>
      <c r="N68" s="819"/>
      <c r="O68" s="819"/>
      <c r="P68" s="819"/>
      <c r="Q68" s="819"/>
      <c r="R68" s="819"/>
      <c r="S68" s="819"/>
    </row>
    <row r="69" spans="1:19" x14ac:dyDescent="0.2">
      <c r="A69" s="819"/>
      <c r="B69" s="819"/>
      <c r="C69" s="819"/>
      <c r="D69" s="819"/>
      <c r="E69" s="819"/>
      <c r="F69" s="819"/>
      <c r="G69" s="819"/>
      <c r="H69" s="819"/>
      <c r="I69" s="819"/>
      <c r="J69" s="819"/>
      <c r="K69" s="819"/>
      <c r="L69" s="819"/>
      <c r="M69" s="819"/>
      <c r="N69" s="819"/>
      <c r="O69" s="819"/>
      <c r="P69" s="819"/>
      <c r="Q69" s="819"/>
      <c r="R69" s="819"/>
      <c r="S69" s="819"/>
    </row>
    <row r="70" spans="1:19" x14ac:dyDescent="0.2">
      <c r="A70" s="819"/>
      <c r="B70" s="819"/>
      <c r="C70" s="819"/>
      <c r="D70" s="819"/>
      <c r="E70" s="819"/>
      <c r="F70" s="819"/>
      <c r="G70" s="819"/>
      <c r="H70" s="819"/>
      <c r="I70" s="819"/>
      <c r="J70" s="819"/>
      <c r="K70" s="819"/>
      <c r="L70" s="819"/>
      <c r="M70" s="819"/>
      <c r="N70" s="819"/>
      <c r="O70" s="819"/>
      <c r="P70" s="819"/>
      <c r="Q70" s="819"/>
      <c r="R70" s="819"/>
      <c r="S70" s="819"/>
    </row>
    <row r="71" spans="1:19" x14ac:dyDescent="0.2">
      <c r="A71" s="819"/>
      <c r="B71" s="819"/>
      <c r="C71" s="819"/>
      <c r="D71" s="819"/>
      <c r="E71" s="819"/>
      <c r="F71" s="819"/>
      <c r="G71" s="819"/>
      <c r="H71" s="819"/>
      <c r="I71" s="819"/>
      <c r="J71" s="819"/>
      <c r="K71" s="819"/>
      <c r="L71" s="819"/>
      <c r="M71" s="819"/>
      <c r="N71" s="819"/>
      <c r="O71" s="819"/>
      <c r="P71" s="819"/>
      <c r="Q71" s="819"/>
      <c r="R71" s="819"/>
      <c r="S71" s="819"/>
    </row>
    <row r="72" spans="1:19" x14ac:dyDescent="0.2">
      <c r="A72" s="819"/>
      <c r="B72" s="819"/>
      <c r="C72" s="819"/>
      <c r="D72" s="819"/>
      <c r="E72" s="819"/>
      <c r="F72" s="819"/>
      <c r="G72" s="819"/>
      <c r="H72" s="819"/>
      <c r="I72" s="819"/>
      <c r="J72" s="819"/>
      <c r="K72" s="819"/>
      <c r="L72" s="819"/>
      <c r="M72" s="819"/>
      <c r="N72" s="819"/>
      <c r="O72" s="819"/>
      <c r="P72" s="819"/>
      <c r="Q72" s="819"/>
      <c r="R72" s="819"/>
      <c r="S72" s="819"/>
    </row>
    <row r="73" spans="1:19" x14ac:dyDescent="0.2">
      <c r="A73" s="819"/>
      <c r="B73" s="819"/>
      <c r="C73" s="819"/>
      <c r="D73" s="819"/>
      <c r="E73" s="819"/>
      <c r="F73" s="819"/>
      <c r="G73" s="819"/>
      <c r="H73" s="819"/>
      <c r="I73" s="819"/>
      <c r="J73" s="819"/>
      <c r="K73" s="819"/>
      <c r="L73" s="819"/>
      <c r="M73" s="819"/>
      <c r="N73" s="819"/>
      <c r="O73" s="819"/>
      <c r="P73" s="819"/>
      <c r="Q73" s="819"/>
      <c r="R73" s="819"/>
      <c r="S73" s="819"/>
    </row>
    <row r="74" spans="1:19" x14ac:dyDescent="0.2">
      <c r="A74" s="819"/>
      <c r="B74" s="819"/>
      <c r="C74" s="819"/>
      <c r="D74" s="819"/>
      <c r="E74" s="819"/>
      <c r="F74" s="819"/>
      <c r="G74" s="819"/>
      <c r="H74" s="819"/>
      <c r="I74" s="819"/>
      <c r="J74" s="819"/>
      <c r="K74" s="819"/>
      <c r="L74" s="819"/>
      <c r="M74" s="819"/>
      <c r="N74" s="819"/>
      <c r="O74" s="819"/>
      <c r="P74" s="819"/>
      <c r="Q74" s="819"/>
      <c r="R74" s="819"/>
    </row>
    <row r="75" spans="1:19" x14ac:dyDescent="0.2">
      <c r="A75" s="819"/>
      <c r="B75" s="819"/>
      <c r="C75" s="819"/>
      <c r="D75" s="819"/>
      <c r="E75" s="819"/>
      <c r="F75" s="819"/>
      <c r="G75" s="819"/>
      <c r="H75" s="819"/>
      <c r="I75" s="819"/>
      <c r="J75" s="819"/>
      <c r="K75" s="819"/>
      <c r="L75" s="819"/>
      <c r="M75" s="819"/>
      <c r="N75" s="819"/>
      <c r="O75" s="819"/>
      <c r="P75" s="819"/>
      <c r="Q75" s="819"/>
      <c r="R75" s="819"/>
    </row>
    <row r="76" spans="1:19" x14ac:dyDescent="0.2">
      <c r="A76" s="819"/>
      <c r="B76" s="819"/>
      <c r="C76" s="819"/>
      <c r="D76" s="819"/>
      <c r="E76" s="819"/>
      <c r="F76" s="819"/>
      <c r="G76" s="819"/>
      <c r="H76" s="819"/>
      <c r="I76" s="819"/>
      <c r="J76" s="819"/>
      <c r="K76" s="819"/>
      <c r="L76" s="819"/>
      <c r="M76" s="819"/>
      <c r="N76" s="819"/>
      <c r="O76" s="819"/>
      <c r="P76" s="819"/>
      <c r="Q76" s="819"/>
      <c r="R76" s="819"/>
    </row>
  </sheetData>
  <sheetProtection password="D714" sheet="1" objects="1" scenarios="1"/>
  <customSheetViews>
    <customSheetView guid="{44A2B057-7D30-4594-817B-0DBCD9A92E4A}" fitToPage="1" topLeftCell="A40">
      <selection activeCell="R62" sqref="R62:R64"/>
      <pageMargins left="0.70866141732283472" right="0.70866141732283472" top="0.74803149606299213" bottom="0.74803149606299213" header="0.31496062992125984" footer="0.31496062992125984"/>
      <pageSetup paperSize="9" scale="57" orientation="portrait" r:id="rId1"/>
      <headerFooter>
        <oddFooter>&amp;C&amp;A</oddFooter>
      </headerFooter>
    </customSheetView>
    <customSheetView guid="{7FD99AA4-5903-494A-9F09-AEC84FBFFB84}" fitToPage="1" topLeftCell="A40">
      <selection activeCell="R62" sqref="R62:R64"/>
      <pageMargins left="0.70866141732283472" right="0.70866141732283472" top="0.74803149606299213" bottom="0.74803149606299213" header="0.31496062992125984" footer="0.31496062992125984"/>
      <pageSetup paperSize="9" scale="57"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57" orientation="portrait" r:id="rId3"/>
  <headerFooter>
    <oddFooter>&amp;C&amp;A</oddFooter>
  </headerFooter>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K54"/>
  <sheetViews>
    <sheetView topLeftCell="A34" workbookViewId="0">
      <selection activeCell="H50" sqref="H50"/>
    </sheetView>
  </sheetViews>
  <sheetFormatPr defaultColWidth="8.6640625" defaultRowHeight="15" x14ac:dyDescent="0.2"/>
  <cols>
    <col min="1" max="1" width="27.77734375" style="564" customWidth="1"/>
    <col min="2" max="3" width="8.6640625" style="564"/>
    <col min="4" max="4" width="5.77734375" style="564" customWidth="1"/>
    <col min="5" max="16384" width="8.6640625" style="564"/>
  </cols>
  <sheetData>
    <row r="1" spans="1:11" ht="15.75" x14ac:dyDescent="0.25">
      <c r="A1" s="14" t="str">
        <f>+'36'!A1</f>
        <v>CWM TAF LOCAL HEALTH BOARD ANNUAL ACCOUNTS 2018-19</v>
      </c>
      <c r="B1" s="68"/>
      <c r="C1" s="68"/>
      <c r="D1" s="68"/>
      <c r="E1" s="68"/>
      <c r="F1" s="255"/>
      <c r="G1" s="255"/>
      <c r="H1" s="255"/>
      <c r="I1" s="149"/>
      <c r="J1" s="316"/>
      <c r="K1" s="316"/>
    </row>
    <row r="2" spans="1:11" ht="15.75" x14ac:dyDescent="0.25">
      <c r="A2" s="583"/>
      <c r="B2" s="537"/>
      <c r="C2" s="536"/>
      <c r="D2" s="537"/>
      <c r="E2" s="536"/>
      <c r="F2" s="536"/>
      <c r="G2" s="536"/>
      <c r="H2" s="536"/>
      <c r="I2" s="536"/>
      <c r="J2" s="316"/>
      <c r="K2" s="316"/>
    </row>
    <row r="3" spans="1:11" x14ac:dyDescent="0.2">
      <c r="A3" s="598" t="s">
        <v>406</v>
      </c>
      <c r="B3" s="347"/>
    </row>
    <row r="4" spans="1:11" x14ac:dyDescent="0.2">
      <c r="A4" s="346"/>
      <c r="B4" s="347"/>
    </row>
    <row r="5" spans="1:11" x14ac:dyDescent="0.2">
      <c r="A5" s="606"/>
      <c r="B5" s="638"/>
      <c r="C5" s="828"/>
      <c r="D5" s="828"/>
      <c r="E5" s="828"/>
      <c r="F5" s="828"/>
      <c r="G5" s="828"/>
      <c r="H5" s="828"/>
    </row>
    <row r="6" spans="1:11" s="829" customFormat="1" x14ac:dyDescent="0.25">
      <c r="A6" s="1233" t="s">
        <v>871</v>
      </c>
      <c r="B6" s="1233"/>
      <c r="C6" s="1233"/>
      <c r="D6" s="1233"/>
      <c r="E6" s="1233"/>
      <c r="F6" s="1233"/>
      <c r="G6" s="1233"/>
    </row>
    <row r="7" spans="1:11" s="829" customFormat="1" x14ac:dyDescent="0.25">
      <c r="A7" s="1234"/>
      <c r="B7" s="1234"/>
      <c r="C7" s="1233"/>
      <c r="D7" s="1233"/>
      <c r="E7" s="1233"/>
      <c r="F7" s="1233"/>
      <c r="G7" s="1233"/>
    </row>
    <row r="8" spans="1:11" s="829" customFormat="1" x14ac:dyDescent="0.25">
      <c r="A8" s="1233"/>
      <c r="B8" s="1233"/>
      <c r="C8" s="1233"/>
      <c r="D8" s="1233"/>
      <c r="E8" s="1237" t="s">
        <v>23</v>
      </c>
      <c r="F8" s="1233"/>
      <c r="G8" s="1233"/>
    </row>
    <row r="9" spans="1:11" s="829" customFormat="1" x14ac:dyDescent="0.25">
      <c r="A9" s="1233" t="s">
        <v>872</v>
      </c>
      <c r="B9" s="1233"/>
      <c r="C9" s="1233"/>
      <c r="D9" s="1233"/>
      <c r="E9" s="1238">
        <f>3003127.25/1000</f>
        <v>3003.12725</v>
      </c>
      <c r="F9" s="1233"/>
      <c r="G9" s="1233"/>
    </row>
    <row r="10" spans="1:11" s="829" customFormat="1" x14ac:dyDescent="0.25">
      <c r="A10" s="1247" t="s">
        <v>897</v>
      </c>
      <c r="B10" s="1233"/>
      <c r="C10" s="1233"/>
      <c r="D10" s="1233"/>
      <c r="E10" s="1238">
        <f>48000/1000</f>
        <v>48</v>
      </c>
      <c r="F10" s="1233"/>
      <c r="G10" s="1233"/>
    </row>
    <row r="11" spans="1:11" s="829" customFormat="1" x14ac:dyDescent="0.25">
      <c r="A11" s="1233" t="s">
        <v>873</v>
      </c>
      <c r="B11" s="1233"/>
      <c r="C11" s="1233"/>
      <c r="D11" s="1233"/>
      <c r="E11" s="1238">
        <f>46346/1000</f>
        <v>46.345999999999997</v>
      </c>
      <c r="F11" s="1233"/>
      <c r="G11" s="1233"/>
    </row>
    <row r="12" spans="1:11" s="829" customFormat="1" x14ac:dyDescent="0.25">
      <c r="A12" s="1247" t="s">
        <v>898</v>
      </c>
      <c r="B12" s="1236"/>
      <c r="C12" s="1236"/>
      <c r="D12" s="1236"/>
      <c r="E12" s="1238">
        <f>9953.97/1000</f>
        <v>9.95397</v>
      </c>
      <c r="F12" s="1233"/>
      <c r="G12" s="1233"/>
    </row>
    <row r="13" spans="1:11" s="829" customFormat="1" x14ac:dyDescent="0.25">
      <c r="A13" s="1247" t="s">
        <v>899</v>
      </c>
      <c r="B13" s="1233"/>
      <c r="C13" s="1233"/>
      <c r="D13" s="1233"/>
      <c r="E13" s="1238">
        <f>7995/1000</f>
        <v>7.9950000000000001</v>
      </c>
      <c r="F13" s="1233"/>
      <c r="G13" s="1233"/>
    </row>
    <row r="14" spans="1:11" s="829" customFormat="1" x14ac:dyDescent="0.25">
      <c r="A14" s="1233"/>
      <c r="B14" s="1233"/>
      <c r="C14" s="1233"/>
      <c r="D14" s="1233"/>
      <c r="E14" s="1235"/>
      <c r="F14" s="1233"/>
      <c r="G14" s="1233"/>
    </row>
    <row r="15" spans="1:11" s="829" customFormat="1" x14ac:dyDescent="0.25">
      <c r="A15" s="1233"/>
      <c r="B15" s="1233"/>
      <c r="C15" s="1233"/>
      <c r="D15" s="1233"/>
      <c r="E15" s="1233"/>
      <c r="F15" s="1233"/>
      <c r="G15" s="1233"/>
    </row>
    <row r="16" spans="1:11" s="829" customFormat="1" x14ac:dyDescent="0.25">
      <c r="A16" s="1233" t="s">
        <v>874</v>
      </c>
      <c r="B16" s="1233"/>
      <c r="C16" s="1233"/>
      <c r="D16" s="1233"/>
      <c r="E16" s="1233"/>
      <c r="F16" s="1233"/>
      <c r="G16" s="1233"/>
    </row>
    <row r="17" spans="1:7" s="829" customFormat="1" x14ac:dyDescent="0.25">
      <c r="A17" s="1233" t="s">
        <v>875</v>
      </c>
      <c r="B17" s="1233"/>
      <c r="C17" s="1233"/>
      <c r="D17" s="1233"/>
      <c r="E17" s="1233"/>
      <c r="F17" s="1233"/>
      <c r="G17" s="1233"/>
    </row>
    <row r="18" spans="1:7" s="829" customFormat="1" x14ac:dyDescent="0.25">
      <c r="A18" s="1233" t="s">
        <v>876</v>
      </c>
      <c r="B18" s="1233"/>
      <c r="C18" s="1233"/>
      <c r="D18" s="1233"/>
      <c r="E18" s="1233"/>
      <c r="F18" s="1233"/>
      <c r="G18" s="1233"/>
    </row>
    <row r="19" spans="1:7" s="829" customFormat="1" x14ac:dyDescent="0.25">
      <c r="A19" s="1233"/>
      <c r="B19" s="1233"/>
      <c r="C19" s="1233"/>
      <c r="D19" s="1233"/>
      <c r="E19" s="1233"/>
      <c r="F19" s="1233"/>
      <c r="G19" s="1233"/>
    </row>
    <row r="20" spans="1:7" s="829" customFormat="1" x14ac:dyDescent="0.25">
      <c r="A20" s="1233" t="s">
        <v>877</v>
      </c>
      <c r="B20" s="1233"/>
      <c r="C20" s="1233"/>
      <c r="D20" s="1233"/>
      <c r="E20" s="1233"/>
      <c r="F20" s="1233"/>
      <c r="G20" s="1233"/>
    </row>
    <row r="21" spans="1:7" s="829" customFormat="1" x14ac:dyDescent="0.25">
      <c r="A21" s="1233"/>
      <c r="B21" s="1233"/>
      <c r="C21" s="1233"/>
      <c r="D21" s="1233"/>
      <c r="E21" s="1233"/>
      <c r="F21" s="1233"/>
      <c r="G21" s="1233"/>
    </row>
    <row r="22" spans="1:7" s="829" customFormat="1" x14ac:dyDescent="0.25">
      <c r="A22" s="1233" t="s">
        <v>878</v>
      </c>
      <c r="B22" s="1233"/>
      <c r="C22" s="1233"/>
      <c r="D22" s="1233"/>
      <c r="E22" s="1233"/>
      <c r="F22" s="1233"/>
      <c r="G22" s="1233"/>
    </row>
    <row r="23" spans="1:7" s="829" customFormat="1" x14ac:dyDescent="0.25">
      <c r="A23" s="1233"/>
      <c r="B23" s="1233"/>
      <c r="C23" s="1233"/>
      <c r="D23" s="1233"/>
      <c r="E23" s="1233"/>
      <c r="F23" s="1233"/>
      <c r="G23" s="1233"/>
    </row>
    <row r="24" spans="1:7" s="829" customFormat="1" x14ac:dyDescent="0.25">
      <c r="A24" s="1233" t="s">
        <v>879</v>
      </c>
      <c r="B24" s="1233"/>
      <c r="C24" s="1233"/>
      <c r="D24" s="1233"/>
      <c r="E24" s="1233"/>
      <c r="F24" s="1233"/>
      <c r="G24" s="1233"/>
    </row>
    <row r="25" spans="1:7" s="829" customFormat="1" x14ac:dyDescent="0.25">
      <c r="A25" s="1233" t="s">
        <v>880</v>
      </c>
      <c r="B25" s="1233"/>
      <c r="C25" s="1233"/>
      <c r="D25" s="1233"/>
      <c r="E25" s="1233"/>
      <c r="F25" s="1233"/>
      <c r="G25" s="1233"/>
    </row>
    <row r="26" spans="1:7" s="829" customFormat="1" x14ac:dyDescent="0.25">
      <c r="A26" s="1233" t="s">
        <v>881</v>
      </c>
      <c r="B26" s="1233"/>
      <c r="C26" s="1233"/>
      <c r="D26" s="1233"/>
      <c r="E26" s="1233"/>
      <c r="F26" s="1233"/>
      <c r="G26" s="1233"/>
    </row>
    <row r="27" spans="1:7" s="829" customFormat="1" x14ac:dyDescent="0.25">
      <c r="A27" s="1233" t="s">
        <v>882</v>
      </c>
      <c r="B27" s="1233"/>
      <c r="C27" s="1233"/>
      <c r="D27" s="1233"/>
      <c r="E27" s="1233"/>
      <c r="F27" s="1233"/>
      <c r="G27" s="1233"/>
    </row>
    <row r="28" spans="1:7" s="829" customFormat="1" x14ac:dyDescent="0.25">
      <c r="A28" s="1233"/>
      <c r="B28" s="1233"/>
      <c r="C28" s="1233"/>
      <c r="D28" s="1233"/>
      <c r="E28" s="1233"/>
      <c r="F28" s="1233"/>
      <c r="G28" s="1233"/>
    </row>
    <row r="29" spans="1:7" s="829" customFormat="1" x14ac:dyDescent="0.25">
      <c r="A29" s="1233" t="s">
        <v>883</v>
      </c>
      <c r="B29" s="1233"/>
      <c r="C29" s="1233"/>
      <c r="D29" s="1233"/>
      <c r="E29" s="1233"/>
      <c r="F29" s="1233"/>
      <c r="G29" s="1233"/>
    </row>
    <row r="30" spans="1:7" s="829" customFormat="1" x14ac:dyDescent="0.25">
      <c r="A30" s="1233"/>
      <c r="B30" s="1233"/>
      <c r="C30" s="1233"/>
      <c r="D30" s="1233"/>
      <c r="E30" s="1233"/>
      <c r="F30" s="1233"/>
      <c r="G30" s="1233"/>
    </row>
    <row r="31" spans="1:7" s="829" customFormat="1" x14ac:dyDescent="0.25">
      <c r="A31" s="1233"/>
      <c r="B31" s="1233"/>
      <c r="C31" s="1233"/>
      <c r="D31" s="1233"/>
      <c r="E31" s="1237" t="s">
        <v>23</v>
      </c>
      <c r="F31" s="1233"/>
      <c r="G31" s="1233"/>
    </row>
    <row r="32" spans="1:7" s="829" customFormat="1" x14ac:dyDescent="0.25">
      <c r="A32" s="1233" t="s">
        <v>889</v>
      </c>
      <c r="B32" s="1233"/>
      <c r="C32" s="1233"/>
      <c r="D32" s="1233"/>
      <c r="E32" s="1237">
        <f>'[4]Note 13 Impairements  '!B30</f>
        <v>899</v>
      </c>
      <c r="F32" s="1233"/>
      <c r="G32" s="1233"/>
    </row>
    <row r="33" spans="1:8" s="829" customFormat="1" x14ac:dyDescent="0.25">
      <c r="A33" s="1247" t="s">
        <v>900</v>
      </c>
      <c r="B33" s="1233"/>
      <c r="C33" s="1233"/>
      <c r="D33" s="1233"/>
      <c r="E33" s="1237">
        <f>'[4]Note 13 Impairements  '!B31</f>
        <v>324</v>
      </c>
      <c r="F33" s="1233"/>
      <c r="G33" s="1233"/>
    </row>
    <row r="34" spans="1:8" s="829" customFormat="1" x14ac:dyDescent="0.25">
      <c r="A34" s="1233" t="s">
        <v>890</v>
      </c>
      <c r="B34" s="1233"/>
      <c r="C34" s="1233"/>
      <c r="D34" s="1233"/>
      <c r="E34" s="1237">
        <f>'[4]Note 13 Impairements  '!B32</f>
        <v>6202</v>
      </c>
      <c r="F34" s="1233"/>
      <c r="G34" s="1233"/>
    </row>
    <row r="35" spans="1:8" s="829" customFormat="1" x14ac:dyDescent="0.25">
      <c r="A35" s="1233" t="s">
        <v>891</v>
      </c>
      <c r="B35" s="1233"/>
      <c r="C35" s="1233"/>
      <c r="D35" s="1233"/>
      <c r="E35" s="1237">
        <f>'[4]Note 13 Impairements  '!B33</f>
        <v>6222</v>
      </c>
      <c r="F35" s="1233"/>
      <c r="G35" s="1233"/>
    </row>
    <row r="36" spans="1:8" s="829" customFormat="1" x14ac:dyDescent="0.25">
      <c r="A36" s="1233"/>
      <c r="B36" s="1233"/>
      <c r="C36" s="1233"/>
      <c r="D36" s="1233"/>
      <c r="E36" s="1239"/>
      <c r="F36" s="1233"/>
      <c r="G36" s="1233"/>
    </row>
    <row r="37" spans="1:8" s="829" customFormat="1" x14ac:dyDescent="0.25">
      <c r="A37" s="1233"/>
      <c r="B37" s="1233"/>
      <c r="C37" s="1233"/>
      <c r="D37" s="1233"/>
      <c r="E37" s="1240"/>
      <c r="F37" s="1233"/>
      <c r="G37" s="1233"/>
    </row>
    <row r="38" spans="1:8" s="829" customFormat="1" x14ac:dyDescent="0.25">
      <c r="A38" s="1233" t="s">
        <v>487</v>
      </c>
      <c r="B38" s="1233"/>
      <c r="C38" s="1233"/>
      <c r="D38" s="1233"/>
      <c r="E38" s="1241">
        <f>-2077</f>
        <v>-2077</v>
      </c>
      <c r="F38" s="1233"/>
      <c r="G38" s="1233"/>
    </row>
    <row r="39" spans="1:8" s="829" customFormat="1" x14ac:dyDescent="0.25">
      <c r="A39" s="1233"/>
      <c r="B39" s="1233"/>
      <c r="C39" s="1233"/>
      <c r="D39" s="1233"/>
      <c r="E39" s="1237"/>
      <c r="F39" s="1233"/>
      <c r="G39" s="1233"/>
    </row>
    <row r="40" spans="1:8" s="829" customFormat="1" x14ac:dyDescent="0.25">
      <c r="A40" s="1233"/>
      <c r="B40" s="1233"/>
      <c r="C40" s="1233"/>
      <c r="D40" s="1233"/>
      <c r="E40" s="1237"/>
      <c r="F40" s="1233"/>
      <c r="G40" s="1233"/>
    </row>
    <row r="41" spans="1:8" s="829" customFormat="1" x14ac:dyDescent="0.25">
      <c r="A41" s="1233" t="s">
        <v>884</v>
      </c>
      <c r="B41" s="1233"/>
      <c r="C41" s="1233"/>
      <c r="D41" s="1233"/>
      <c r="E41" s="1241">
        <f>SUM(E32:E40)</f>
        <v>11570</v>
      </c>
      <c r="F41" s="1233"/>
      <c r="G41" s="1233"/>
    </row>
    <row r="42" spans="1:8" s="829" customFormat="1" x14ac:dyDescent="0.25">
      <c r="A42" s="1233"/>
      <c r="B42" s="1233"/>
      <c r="C42" s="1233"/>
      <c r="D42" s="1233"/>
      <c r="E42" s="1233"/>
      <c r="F42" s="1233"/>
      <c r="G42" s="1233"/>
    </row>
    <row r="43" spans="1:8" s="829" customFormat="1" x14ac:dyDescent="0.25">
      <c r="A43" s="1233" t="s">
        <v>885</v>
      </c>
      <c r="B43" s="1233"/>
      <c r="C43" s="1233"/>
      <c r="D43" s="1233"/>
      <c r="E43" s="1233"/>
      <c r="F43" s="1233"/>
      <c r="G43" s="1233"/>
    </row>
    <row r="44" spans="1:8" ht="15.75" x14ac:dyDescent="0.25">
      <c r="A44" s="1233"/>
      <c r="B44" s="1233"/>
      <c r="C44" s="1233"/>
      <c r="D44" s="1233"/>
      <c r="E44" s="1233"/>
      <c r="F44" s="1233"/>
      <c r="G44" s="1233"/>
      <c r="H44" s="828"/>
    </row>
    <row r="45" spans="1:8" ht="15.75" x14ac:dyDescent="0.25">
      <c r="A45" s="1233" t="s">
        <v>886</v>
      </c>
      <c r="B45" s="1233"/>
      <c r="C45" s="1233"/>
      <c r="D45" s="1233"/>
      <c r="E45" s="1233"/>
      <c r="F45" s="1233"/>
      <c r="G45" s="1233"/>
    </row>
    <row r="46" spans="1:8" ht="15.75" x14ac:dyDescent="0.25">
      <c r="A46" s="1233"/>
      <c r="B46" s="1233"/>
      <c r="C46" s="1233"/>
      <c r="D46" s="1233"/>
      <c r="E46" s="1233"/>
      <c r="F46" s="1233"/>
      <c r="G46" s="1233"/>
    </row>
    <row r="47" spans="1:8" ht="15.75" x14ac:dyDescent="0.25">
      <c r="A47" s="1233" t="s">
        <v>887</v>
      </c>
      <c r="B47" s="1233"/>
      <c r="C47" s="1233"/>
      <c r="D47" s="1233"/>
      <c r="E47" s="1233"/>
      <c r="F47" s="1233"/>
      <c r="G47" s="1233"/>
    </row>
    <row r="48" spans="1:8" ht="15.75" x14ac:dyDescent="0.25">
      <c r="A48" s="1233"/>
      <c r="B48" s="1233"/>
      <c r="C48" s="1233"/>
      <c r="D48" s="1233"/>
      <c r="E48" s="1233"/>
      <c r="F48" s="1233"/>
      <c r="G48" s="1233"/>
    </row>
    <row r="49" spans="1:7" ht="15.75" x14ac:dyDescent="0.25">
      <c r="A49" s="1233"/>
      <c r="B49" s="1233"/>
      <c r="C49" s="1233"/>
      <c r="D49" s="1233"/>
      <c r="E49" s="1233"/>
      <c r="F49" s="1233"/>
      <c r="G49" s="1233"/>
    </row>
    <row r="50" spans="1:7" x14ac:dyDescent="0.2">
      <c r="A50" s="604"/>
      <c r="B50" s="604"/>
    </row>
    <row r="51" spans="1:7" x14ac:dyDescent="0.2">
      <c r="A51" s="603"/>
      <c r="B51" s="604"/>
    </row>
    <row r="52" spans="1:7" x14ac:dyDescent="0.2">
      <c r="A52" s="605"/>
      <c r="B52" s="604"/>
    </row>
    <row r="53" spans="1:7" x14ac:dyDescent="0.2">
      <c r="A53" s="605"/>
      <c r="B53" s="601"/>
    </row>
    <row r="54" spans="1:7" x14ac:dyDescent="0.2">
      <c r="A54" s="607"/>
      <c r="B54" s="601"/>
    </row>
  </sheetData>
  <customSheetViews>
    <customSheetView guid="{44A2B057-7D30-4594-817B-0DBCD9A92E4A}" fitToPage="1">
      <selection activeCell="M20" sqref="L20:M34"/>
      <pageMargins left="0.70866141732283472" right="0.70866141732283472" top="0.47" bottom="0.69" header="0.31496062992125984" footer="0.31496062992125984"/>
      <pageSetup paperSize="9" scale="94" orientation="portrait" r:id="rId1"/>
      <headerFooter>
        <oddFooter>&amp;C&amp;A</oddFooter>
      </headerFooter>
    </customSheetView>
    <customSheetView guid="{7FD99AA4-5903-494A-9F09-AEC84FBFFB84}" fitToPage="1">
      <selection activeCell="M20" sqref="L20:M34"/>
      <pageMargins left="0.70866141732283472" right="0.70866141732283472" top="0.47" bottom="0.69" header="0.31496062992125984" footer="0.31496062992125984"/>
      <pageSetup paperSize="9" scale="94" orientation="portrait" r:id="rId2"/>
      <headerFooter>
        <oddFooter>&amp;C&amp;A</oddFooter>
      </headerFooter>
    </customSheetView>
  </customSheetViews>
  <pageMargins left="0.70866141732283472" right="0.70866141732283472" top="0.47" bottom="0.69" header="0.31496062992125984" footer="0.31496062992125984"/>
  <pageSetup paperSize="9" scale="78" orientation="portrait" r:id="rId3"/>
  <headerFooter>
    <oddFooter>&amp;C&amp;A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P60"/>
  <sheetViews>
    <sheetView workbookViewId="0">
      <selection activeCell="H50" sqref="H50"/>
    </sheetView>
  </sheetViews>
  <sheetFormatPr defaultRowHeight="15" x14ac:dyDescent="0.2"/>
  <cols>
    <col min="1" max="1" width="37.6640625" customWidth="1"/>
    <col min="3" max="3" width="0.6640625" customWidth="1"/>
    <col min="5" max="5" width="0.6640625" customWidth="1"/>
    <col min="7" max="7" width="0.6640625" customWidth="1"/>
    <col min="9" max="9" width="0.6640625" customWidth="1"/>
    <col min="11" max="11" width="0.6640625" customWidth="1"/>
  </cols>
  <sheetData>
    <row r="1" spans="1:16" ht="15.75" x14ac:dyDescent="0.25">
      <c r="A1" s="20" t="str">
        <f>+'1'!A1</f>
        <v>CWM TAF LOCAL HEALTH BOARD ANNUAL ACCOUNTS 2018-19</v>
      </c>
      <c r="B1" s="68"/>
      <c r="C1" s="68"/>
      <c r="D1" s="68"/>
      <c r="E1" s="68"/>
      <c r="F1" s="68"/>
      <c r="G1" s="68"/>
      <c r="H1" s="68"/>
      <c r="I1" s="68"/>
      <c r="J1" s="255"/>
      <c r="K1" s="255"/>
      <c r="L1" s="255"/>
      <c r="M1" s="170"/>
      <c r="N1" s="170"/>
      <c r="O1" s="170"/>
      <c r="P1" s="149"/>
    </row>
    <row r="2" spans="1:16" x14ac:dyDescent="0.2">
      <c r="M2" s="316"/>
      <c r="N2" s="316"/>
      <c r="O2" s="316"/>
      <c r="P2" s="316"/>
    </row>
    <row r="3" spans="1:16" ht="15.75" x14ac:dyDescent="0.25">
      <c r="A3" s="25" t="s">
        <v>598</v>
      </c>
      <c r="B3" s="633"/>
      <c r="C3" s="633"/>
      <c r="D3" s="633"/>
      <c r="E3" s="633"/>
      <c r="F3" s="633"/>
      <c r="G3" s="633"/>
      <c r="H3" s="633"/>
      <c r="I3" s="633"/>
      <c r="J3" s="633"/>
      <c r="K3" s="633"/>
      <c r="L3" s="633"/>
    </row>
    <row r="4" spans="1:16" ht="48" x14ac:dyDescent="0.2">
      <c r="A4" s="317" t="s">
        <v>249</v>
      </c>
      <c r="B4" s="318" t="s">
        <v>229</v>
      </c>
      <c r="C4" s="318"/>
      <c r="D4" s="318" t="s">
        <v>407</v>
      </c>
      <c r="E4" s="319"/>
      <c r="F4" s="318" t="s">
        <v>408</v>
      </c>
      <c r="G4" s="318"/>
      <c r="H4" s="318" t="s">
        <v>41</v>
      </c>
      <c r="I4" s="318"/>
      <c r="J4" s="318" t="s">
        <v>44</v>
      </c>
      <c r="K4" s="318"/>
      <c r="L4" s="318" t="s">
        <v>115</v>
      </c>
    </row>
    <row r="5" spans="1:16" x14ac:dyDescent="0.2">
      <c r="A5" s="320"/>
      <c r="B5" s="321" t="s">
        <v>32</v>
      </c>
      <c r="C5" s="321"/>
      <c r="D5" s="321" t="s">
        <v>32</v>
      </c>
      <c r="E5" s="319"/>
      <c r="F5" s="321" t="s">
        <v>32</v>
      </c>
      <c r="G5" s="321"/>
      <c r="H5" s="321" t="s">
        <v>32</v>
      </c>
      <c r="I5" s="321"/>
      <c r="J5" s="321" t="s">
        <v>32</v>
      </c>
      <c r="K5" s="321"/>
      <c r="L5" s="321" t="s">
        <v>32</v>
      </c>
    </row>
    <row r="6" spans="1:16" x14ac:dyDescent="0.2">
      <c r="A6" s="322" t="s">
        <v>769</v>
      </c>
      <c r="B6" s="323">
        <f>+B22</f>
        <v>0</v>
      </c>
      <c r="C6" s="323"/>
      <c r="D6" s="323">
        <f>+D22</f>
        <v>0</v>
      </c>
      <c r="E6" s="323"/>
      <c r="F6" s="323">
        <f>+F22</f>
        <v>0</v>
      </c>
      <c r="G6" s="323"/>
      <c r="H6" s="323">
        <f>+H22</f>
        <v>0</v>
      </c>
      <c r="I6" s="323"/>
      <c r="J6" s="323">
        <f>+J22</f>
        <v>0</v>
      </c>
      <c r="K6" s="324"/>
      <c r="L6" s="268">
        <f t="shared" ref="L6:L7" si="0">SUM(B6:K6)</f>
        <v>0</v>
      </c>
    </row>
    <row r="7" spans="1:16" x14ac:dyDescent="0.2">
      <c r="A7" s="325" t="s">
        <v>250</v>
      </c>
      <c r="B7" s="841">
        <v>0</v>
      </c>
      <c r="C7" s="841">
        <v>0</v>
      </c>
      <c r="D7" s="841">
        <v>0</v>
      </c>
      <c r="E7" s="841">
        <v>0</v>
      </c>
      <c r="F7" s="841">
        <v>0</v>
      </c>
      <c r="G7" s="841">
        <v>0</v>
      </c>
      <c r="H7" s="841">
        <v>0</v>
      </c>
      <c r="I7" s="841">
        <v>0</v>
      </c>
      <c r="J7" s="841">
        <v>0</v>
      </c>
      <c r="K7" s="326"/>
      <c r="L7" s="268">
        <f t="shared" si="0"/>
        <v>0</v>
      </c>
    </row>
    <row r="8" spans="1:16" x14ac:dyDescent="0.2">
      <c r="A8" s="325" t="s">
        <v>255</v>
      </c>
      <c r="B8" s="841">
        <v>0</v>
      </c>
      <c r="C8" s="841">
        <v>0</v>
      </c>
      <c r="D8" s="841">
        <v>0</v>
      </c>
      <c r="E8" s="841">
        <v>0</v>
      </c>
      <c r="F8" s="841">
        <v>0</v>
      </c>
      <c r="G8" s="841">
        <v>0</v>
      </c>
      <c r="H8" s="841">
        <v>0</v>
      </c>
      <c r="I8" s="841">
        <v>0</v>
      </c>
      <c r="J8" s="841">
        <v>0</v>
      </c>
      <c r="K8" s="326"/>
      <c r="L8" s="268">
        <f t="shared" ref="L8:L12" si="1">SUM(B8:K8)</f>
        <v>0</v>
      </c>
    </row>
    <row r="9" spans="1:16" x14ac:dyDescent="0.2">
      <c r="A9" s="325" t="s">
        <v>251</v>
      </c>
      <c r="B9" s="841">
        <v>0</v>
      </c>
      <c r="C9" s="841">
        <v>0</v>
      </c>
      <c r="D9" s="841">
        <v>0</v>
      </c>
      <c r="E9" s="841">
        <v>0</v>
      </c>
      <c r="F9" s="841">
        <v>0</v>
      </c>
      <c r="G9" s="841">
        <v>0</v>
      </c>
      <c r="H9" s="841">
        <v>0</v>
      </c>
      <c r="I9" s="841">
        <v>0</v>
      </c>
      <c r="J9" s="841">
        <v>0</v>
      </c>
      <c r="K9" s="326"/>
      <c r="L9" s="268">
        <f t="shared" si="1"/>
        <v>0</v>
      </c>
    </row>
    <row r="10" spans="1:16" s="564" customFormat="1" x14ac:dyDescent="0.2">
      <c r="A10" s="325" t="s">
        <v>488</v>
      </c>
      <c r="B10" s="841">
        <v>0</v>
      </c>
      <c r="C10" s="841">
        <v>0</v>
      </c>
      <c r="D10" s="841">
        <v>0</v>
      </c>
      <c r="E10" s="841">
        <v>0</v>
      </c>
      <c r="F10" s="841">
        <v>0</v>
      </c>
      <c r="G10" s="841">
        <v>0</v>
      </c>
      <c r="H10" s="841">
        <v>0</v>
      </c>
      <c r="I10" s="841">
        <v>0</v>
      </c>
      <c r="J10" s="841">
        <v>0</v>
      </c>
      <c r="K10" s="326"/>
      <c r="L10" s="268">
        <f t="shared" si="1"/>
        <v>0</v>
      </c>
    </row>
    <row r="11" spans="1:16" x14ac:dyDescent="0.2">
      <c r="A11" s="325" t="s">
        <v>252</v>
      </c>
      <c r="B11" s="841">
        <v>0</v>
      </c>
      <c r="C11" s="841">
        <v>0</v>
      </c>
      <c r="D11" s="841">
        <v>0</v>
      </c>
      <c r="E11" s="841">
        <v>0</v>
      </c>
      <c r="F11" s="841">
        <v>0</v>
      </c>
      <c r="G11" s="841">
        <v>0</v>
      </c>
      <c r="H11" s="841">
        <v>0</v>
      </c>
      <c r="I11" s="841">
        <v>0</v>
      </c>
      <c r="J11" s="841">
        <v>0</v>
      </c>
      <c r="K11" s="326"/>
      <c r="L11" s="268">
        <f t="shared" si="1"/>
        <v>0</v>
      </c>
    </row>
    <row r="12" spans="1:16" ht="30.75" customHeight="1" x14ac:dyDescent="0.2">
      <c r="A12" s="327" t="s">
        <v>253</v>
      </c>
      <c r="B12" s="841">
        <v>0</v>
      </c>
      <c r="C12" s="841">
        <v>0</v>
      </c>
      <c r="D12" s="841">
        <v>0</v>
      </c>
      <c r="E12" s="841">
        <v>0</v>
      </c>
      <c r="F12" s="841">
        <v>0</v>
      </c>
      <c r="G12" s="841">
        <v>0</v>
      </c>
      <c r="H12" s="841">
        <v>0</v>
      </c>
      <c r="I12" s="841">
        <v>0</v>
      </c>
      <c r="J12" s="841">
        <v>0</v>
      </c>
      <c r="K12" s="326"/>
      <c r="L12" s="268">
        <f t="shared" si="1"/>
        <v>0</v>
      </c>
    </row>
    <row r="13" spans="1:16" ht="15.75" thickBot="1" x14ac:dyDescent="0.25">
      <c r="A13" s="322" t="s">
        <v>770</v>
      </c>
      <c r="B13" s="328">
        <f>SUM(B6:B12)</f>
        <v>0</v>
      </c>
      <c r="C13" s="109"/>
      <c r="D13" s="328">
        <f>SUM(D6:D12)</f>
        <v>0</v>
      </c>
      <c r="E13" s="217"/>
      <c r="F13" s="328">
        <f>SUM(F6:F12)</f>
        <v>0</v>
      </c>
      <c r="G13" s="217"/>
      <c r="H13" s="328">
        <f>SUM(H6:H12)</f>
        <v>0</v>
      </c>
      <c r="I13" s="217"/>
      <c r="J13" s="328">
        <f>SUM(J6:J12)</f>
        <v>0</v>
      </c>
      <c r="K13" s="217"/>
      <c r="L13" s="329">
        <f>SUM(L6:L12)</f>
        <v>0</v>
      </c>
    </row>
    <row r="14" spans="1:16" x14ac:dyDescent="0.2">
      <c r="A14" s="633"/>
      <c r="B14" s="217"/>
      <c r="C14" s="217"/>
      <c r="D14" s="217"/>
      <c r="E14" s="217"/>
      <c r="F14" s="217"/>
      <c r="G14" s="217"/>
      <c r="H14" s="217"/>
      <c r="I14" s="217"/>
      <c r="J14" s="217"/>
      <c r="K14" s="217"/>
      <c r="L14" s="217"/>
    </row>
    <row r="15" spans="1:16" x14ac:dyDescent="0.2">
      <c r="A15" s="322" t="s">
        <v>627</v>
      </c>
      <c r="B15" s="217">
        <v>0</v>
      </c>
      <c r="C15" s="217"/>
      <c r="D15" s="217">
        <v>0</v>
      </c>
      <c r="E15" s="217">
        <v>0</v>
      </c>
      <c r="F15" s="217">
        <v>0</v>
      </c>
      <c r="G15" s="217">
        <v>0</v>
      </c>
      <c r="H15" s="217">
        <v>0</v>
      </c>
      <c r="I15" s="217">
        <v>0</v>
      </c>
      <c r="J15" s="217">
        <v>0</v>
      </c>
      <c r="K15" s="324"/>
      <c r="L15" s="268">
        <f t="shared" ref="L15" si="2">SUM(B15:K15)</f>
        <v>0</v>
      </c>
    </row>
    <row r="16" spans="1:16" x14ac:dyDescent="0.2">
      <c r="A16" s="325" t="s">
        <v>250</v>
      </c>
      <c r="B16" s="217">
        <v>0</v>
      </c>
      <c r="C16" s="217"/>
      <c r="D16" s="217">
        <v>0</v>
      </c>
      <c r="E16" s="217">
        <v>0</v>
      </c>
      <c r="F16" s="217">
        <v>0</v>
      </c>
      <c r="G16" s="217">
        <v>0</v>
      </c>
      <c r="H16" s="217">
        <v>0</v>
      </c>
      <c r="I16" s="217">
        <v>0</v>
      </c>
      <c r="J16" s="217">
        <v>0</v>
      </c>
      <c r="K16" s="324"/>
      <c r="L16" s="268">
        <f t="shared" ref="L16:L21" si="3">SUM(B16:K16)</f>
        <v>0</v>
      </c>
    </row>
    <row r="17" spans="1:13" x14ac:dyDescent="0.2">
      <c r="A17" s="325" t="s">
        <v>255</v>
      </c>
      <c r="B17" s="217">
        <v>0</v>
      </c>
      <c r="C17" s="217"/>
      <c r="D17" s="217">
        <v>0</v>
      </c>
      <c r="E17" s="217">
        <v>0</v>
      </c>
      <c r="F17" s="217">
        <v>0</v>
      </c>
      <c r="G17" s="217">
        <v>0</v>
      </c>
      <c r="H17" s="217">
        <v>0</v>
      </c>
      <c r="I17" s="217">
        <v>0</v>
      </c>
      <c r="J17" s="217">
        <v>0</v>
      </c>
      <c r="K17" s="324"/>
      <c r="L17" s="268">
        <f t="shared" si="3"/>
        <v>0</v>
      </c>
    </row>
    <row r="18" spans="1:13" x14ac:dyDescent="0.2">
      <c r="A18" s="325" t="s">
        <v>251</v>
      </c>
      <c r="B18" s="217">
        <v>0</v>
      </c>
      <c r="C18" s="217"/>
      <c r="D18" s="217">
        <v>0</v>
      </c>
      <c r="E18" s="217">
        <v>0</v>
      </c>
      <c r="F18" s="217">
        <v>0</v>
      </c>
      <c r="G18" s="217">
        <v>0</v>
      </c>
      <c r="H18" s="217">
        <v>0</v>
      </c>
      <c r="I18" s="217">
        <v>0</v>
      </c>
      <c r="J18" s="217">
        <v>0</v>
      </c>
      <c r="K18" s="324"/>
      <c r="L18" s="268">
        <f t="shared" si="3"/>
        <v>0</v>
      </c>
    </row>
    <row r="19" spans="1:13" s="564" customFormat="1" x14ac:dyDescent="0.2">
      <c r="A19" s="325" t="s">
        <v>488</v>
      </c>
      <c r="B19" s="217">
        <v>0</v>
      </c>
      <c r="C19" s="217"/>
      <c r="D19" s="217">
        <v>0</v>
      </c>
      <c r="E19" s="217">
        <v>0</v>
      </c>
      <c r="F19" s="217">
        <v>0</v>
      </c>
      <c r="G19" s="217">
        <v>0</v>
      </c>
      <c r="H19" s="217">
        <v>0</v>
      </c>
      <c r="I19" s="217">
        <v>0</v>
      </c>
      <c r="J19" s="217">
        <v>0</v>
      </c>
      <c r="K19" s="324"/>
      <c r="L19" s="268">
        <f t="shared" si="3"/>
        <v>0</v>
      </c>
    </row>
    <row r="20" spans="1:13" x14ac:dyDescent="0.2">
      <c r="A20" s="325" t="s">
        <v>252</v>
      </c>
      <c r="B20" s="217">
        <v>0</v>
      </c>
      <c r="C20" s="217"/>
      <c r="D20" s="217">
        <v>0</v>
      </c>
      <c r="E20" s="217">
        <v>0</v>
      </c>
      <c r="F20" s="217">
        <v>0</v>
      </c>
      <c r="G20" s="217">
        <v>0</v>
      </c>
      <c r="H20" s="217">
        <v>0</v>
      </c>
      <c r="I20" s="217">
        <v>0</v>
      </c>
      <c r="J20" s="217">
        <v>0</v>
      </c>
      <c r="K20" s="324"/>
      <c r="L20" s="268">
        <f t="shared" si="3"/>
        <v>0</v>
      </c>
    </row>
    <row r="21" spans="1:13" ht="24.75" customHeight="1" x14ac:dyDescent="0.2">
      <c r="A21" s="327" t="s">
        <v>253</v>
      </c>
      <c r="B21" s="217">
        <v>0</v>
      </c>
      <c r="C21" s="217"/>
      <c r="D21" s="217">
        <v>0</v>
      </c>
      <c r="E21" s="217">
        <v>0</v>
      </c>
      <c r="F21" s="217">
        <v>0</v>
      </c>
      <c r="G21" s="217">
        <v>0</v>
      </c>
      <c r="H21" s="217">
        <v>0</v>
      </c>
      <c r="I21" s="217">
        <v>0</v>
      </c>
      <c r="J21" s="217">
        <v>0</v>
      </c>
      <c r="K21" s="324"/>
      <c r="L21" s="268">
        <f t="shared" si="3"/>
        <v>0</v>
      </c>
    </row>
    <row r="22" spans="1:13" ht="15.75" thickBot="1" x14ac:dyDescent="0.25">
      <c r="A22" s="322" t="s">
        <v>628</v>
      </c>
      <c r="B22" s="328">
        <f>SUM(B15:B21)</f>
        <v>0</v>
      </c>
      <c r="C22" s="109"/>
      <c r="D22" s="328">
        <f>SUM(D15:D21)</f>
        <v>0</v>
      </c>
      <c r="E22" s="217"/>
      <c r="F22" s="328">
        <f>SUM(F15:F21)</f>
        <v>0</v>
      </c>
      <c r="G22" s="217"/>
      <c r="H22" s="328">
        <f>SUM(H15:H21)</f>
        <v>0</v>
      </c>
      <c r="I22" s="217"/>
      <c r="J22" s="328">
        <f>SUM(J15:J21)</f>
        <v>0</v>
      </c>
      <c r="K22" s="217"/>
      <c r="L22" s="329">
        <f>SUM(L15:L21)</f>
        <v>0</v>
      </c>
    </row>
    <row r="23" spans="1:13" x14ac:dyDescent="0.2">
      <c r="A23" s="635"/>
      <c r="B23" s="635"/>
      <c r="C23" s="635"/>
      <c r="D23" s="635"/>
      <c r="E23" s="635"/>
      <c r="F23" s="635"/>
      <c r="G23" s="635"/>
      <c r="H23" s="635"/>
      <c r="I23" s="635"/>
      <c r="J23" s="635"/>
      <c r="K23" s="635"/>
      <c r="L23" s="635"/>
      <c r="M23" s="819"/>
    </row>
    <row r="24" spans="1:13" x14ac:dyDescent="0.2">
      <c r="A24" s="599"/>
      <c r="B24" s="635"/>
      <c r="C24" s="635"/>
      <c r="D24" s="635"/>
      <c r="E24" s="635"/>
      <c r="F24" s="635"/>
      <c r="G24" s="635"/>
      <c r="H24" s="635"/>
      <c r="I24" s="635"/>
      <c r="J24" s="635"/>
      <c r="K24" s="635"/>
      <c r="L24" s="635"/>
      <c r="M24" s="819"/>
    </row>
    <row r="25" spans="1:13" x14ac:dyDescent="0.2">
      <c r="A25" s="826"/>
      <c r="B25" s="635"/>
      <c r="C25" s="635"/>
      <c r="D25" s="635"/>
      <c r="E25" s="635"/>
      <c r="F25" s="635"/>
      <c r="G25" s="635"/>
      <c r="H25" s="635"/>
      <c r="I25" s="635"/>
      <c r="J25" s="635"/>
      <c r="K25" s="635"/>
      <c r="L25" s="635"/>
      <c r="M25" s="819"/>
    </row>
    <row r="26" spans="1:13" x14ac:dyDescent="0.2">
      <c r="A26" s="827"/>
      <c r="B26" s="635"/>
      <c r="C26" s="635"/>
      <c r="D26" s="635"/>
      <c r="E26" s="635"/>
      <c r="F26" s="635"/>
      <c r="G26" s="635"/>
      <c r="H26" s="635"/>
      <c r="I26" s="635"/>
      <c r="J26" s="635"/>
      <c r="K26" s="819"/>
      <c r="L26" s="819"/>
      <c r="M26" s="819"/>
    </row>
    <row r="27" spans="1:13" x14ac:dyDescent="0.2">
      <c r="A27" s="636"/>
      <c r="B27" s="819"/>
      <c r="C27" s="819"/>
      <c r="D27" s="819"/>
      <c r="E27" s="819"/>
      <c r="F27" s="819"/>
      <c r="G27" s="819"/>
      <c r="H27" s="819"/>
      <c r="I27" s="819"/>
      <c r="J27" s="819"/>
      <c r="K27" s="819"/>
      <c r="L27" s="819"/>
      <c r="M27" s="819"/>
    </row>
    <row r="28" spans="1:13" x14ac:dyDescent="0.2">
      <c r="A28" s="819"/>
      <c r="B28" s="876"/>
      <c r="C28" s="876"/>
      <c r="D28" s="876"/>
      <c r="E28" s="876"/>
      <c r="F28" s="876"/>
      <c r="G28" s="876"/>
      <c r="H28" s="876"/>
      <c r="I28" s="876"/>
      <c r="J28" s="876"/>
      <c r="K28" s="635"/>
      <c r="L28" s="635"/>
      <c r="M28" s="819"/>
    </row>
    <row r="29" spans="1:13" x14ac:dyDescent="0.2">
      <c r="A29" s="826"/>
      <c r="B29" s="819"/>
      <c r="C29" s="819"/>
      <c r="D29" s="819"/>
      <c r="E29" s="819"/>
      <c r="F29" s="819"/>
      <c r="G29" s="819"/>
      <c r="H29" s="819"/>
      <c r="I29" s="819"/>
      <c r="J29" s="819"/>
      <c r="K29" s="819"/>
      <c r="L29" s="819"/>
      <c r="M29" s="819"/>
    </row>
    <row r="30" spans="1:13" x14ac:dyDescent="0.2">
      <c r="A30" s="827"/>
      <c r="B30" s="819"/>
      <c r="C30" s="819"/>
      <c r="D30" s="819"/>
      <c r="E30" s="819"/>
      <c r="F30" s="819"/>
      <c r="G30" s="819"/>
      <c r="H30" s="819"/>
      <c r="I30" s="819"/>
      <c r="J30" s="819"/>
      <c r="K30" s="331"/>
      <c r="L30" s="331"/>
      <c r="M30" s="819"/>
    </row>
    <row r="31" spans="1:13" x14ac:dyDescent="0.2">
      <c r="A31" s="827"/>
      <c r="B31" s="819"/>
      <c r="C31" s="819"/>
      <c r="D31" s="819"/>
      <c r="E31" s="819"/>
      <c r="F31" s="819"/>
      <c r="G31" s="819"/>
      <c r="H31" s="819"/>
      <c r="I31" s="819"/>
      <c r="J31" s="819"/>
      <c r="K31" s="819"/>
      <c r="L31" s="819"/>
      <c r="M31" s="819"/>
    </row>
    <row r="32" spans="1:13" x14ac:dyDescent="0.2">
      <c r="A32" s="827"/>
      <c r="B32" s="819"/>
      <c r="C32" s="819"/>
      <c r="D32" s="819"/>
      <c r="E32" s="819"/>
      <c r="F32" s="819"/>
      <c r="G32" s="819"/>
      <c r="H32" s="819"/>
      <c r="I32" s="819"/>
      <c r="J32" s="819"/>
      <c r="K32" s="819"/>
      <c r="L32" s="819"/>
      <c r="M32" s="819"/>
    </row>
    <row r="33" spans="1:13" x14ac:dyDescent="0.2">
      <c r="A33" s="827"/>
      <c r="B33" s="819"/>
      <c r="C33" s="819"/>
      <c r="D33" s="819"/>
      <c r="E33" s="819"/>
      <c r="F33" s="819"/>
      <c r="G33" s="819"/>
      <c r="H33" s="819"/>
      <c r="I33" s="819"/>
      <c r="J33" s="819"/>
      <c r="K33" s="819"/>
      <c r="L33" s="819"/>
      <c r="M33" s="819"/>
    </row>
    <row r="34" spans="1:13" x14ac:dyDescent="0.2">
      <c r="A34" s="827"/>
      <c r="B34" s="819"/>
      <c r="C34" s="819"/>
      <c r="D34" s="819"/>
      <c r="E34" s="819"/>
      <c r="F34" s="819"/>
      <c r="G34" s="819"/>
      <c r="H34" s="819"/>
      <c r="I34" s="819"/>
      <c r="J34" s="819"/>
      <c r="K34" s="819"/>
      <c r="L34" s="819"/>
      <c r="M34" s="819"/>
    </row>
    <row r="35" spans="1:13" x14ac:dyDescent="0.2">
      <c r="A35" s="827"/>
      <c r="B35" s="819"/>
      <c r="C35" s="819"/>
      <c r="D35" s="819"/>
      <c r="E35" s="819"/>
      <c r="F35" s="819"/>
      <c r="G35" s="819"/>
      <c r="H35" s="819"/>
      <c r="I35" s="819"/>
      <c r="J35" s="819"/>
      <c r="K35" s="819"/>
      <c r="L35" s="819"/>
      <c r="M35" s="819"/>
    </row>
    <row r="36" spans="1:13" x14ac:dyDescent="0.2">
      <c r="A36" s="827"/>
      <c r="B36" s="819"/>
      <c r="C36" s="819"/>
      <c r="D36" s="819"/>
      <c r="E36" s="819"/>
      <c r="F36" s="819"/>
      <c r="G36" s="819"/>
      <c r="H36" s="819"/>
      <c r="I36" s="819"/>
      <c r="J36" s="819"/>
      <c r="K36" s="819"/>
      <c r="L36" s="819"/>
      <c r="M36" s="819"/>
    </row>
    <row r="37" spans="1:13" x14ac:dyDescent="0.2">
      <c r="A37" s="819"/>
      <c r="B37" s="819"/>
      <c r="C37" s="819"/>
      <c r="D37" s="819"/>
      <c r="E37" s="819"/>
      <c r="F37" s="819"/>
      <c r="G37" s="819"/>
      <c r="H37" s="819"/>
      <c r="I37" s="819"/>
      <c r="J37" s="819"/>
      <c r="K37" s="819"/>
      <c r="L37" s="819"/>
      <c r="M37" s="819"/>
    </row>
    <row r="38" spans="1:13" x14ac:dyDescent="0.2">
      <c r="A38" s="819"/>
      <c r="B38" s="819"/>
      <c r="C38" s="819"/>
      <c r="D38" s="819"/>
      <c r="E38" s="819"/>
      <c r="F38" s="819"/>
      <c r="G38" s="819"/>
      <c r="H38" s="819"/>
      <c r="I38" s="819"/>
      <c r="J38" s="819"/>
      <c r="K38" s="819"/>
      <c r="L38" s="819"/>
      <c r="M38" s="819"/>
    </row>
    <row r="39" spans="1:13" x14ac:dyDescent="0.2">
      <c r="A39" s="819"/>
      <c r="B39" s="819"/>
      <c r="C39" s="819"/>
      <c r="D39" s="819"/>
      <c r="E39" s="819"/>
      <c r="F39" s="819"/>
      <c r="G39" s="819"/>
      <c r="H39" s="819"/>
      <c r="I39" s="819"/>
      <c r="J39" s="819"/>
      <c r="K39" s="819"/>
      <c r="L39" s="819"/>
      <c r="M39" s="819"/>
    </row>
    <row r="40" spans="1:13" x14ac:dyDescent="0.2">
      <c r="A40" s="819"/>
      <c r="B40" s="819"/>
      <c r="C40" s="819"/>
      <c r="D40" s="819"/>
      <c r="E40" s="819"/>
      <c r="F40" s="819"/>
      <c r="G40" s="819"/>
      <c r="H40" s="819"/>
      <c r="I40" s="819"/>
      <c r="J40" s="819"/>
      <c r="K40" s="819"/>
      <c r="L40" s="819"/>
      <c r="M40" s="819"/>
    </row>
    <row r="41" spans="1:13" x14ac:dyDescent="0.2">
      <c r="A41" s="819"/>
      <c r="B41" s="819"/>
      <c r="C41" s="819"/>
      <c r="D41" s="819"/>
      <c r="E41" s="819"/>
      <c r="F41" s="819"/>
      <c r="G41" s="819"/>
      <c r="H41" s="819"/>
      <c r="I41" s="819"/>
      <c r="J41" s="819"/>
      <c r="K41" s="819"/>
      <c r="L41" s="819"/>
      <c r="M41" s="819"/>
    </row>
    <row r="42" spans="1:13" x14ac:dyDescent="0.2">
      <c r="A42" s="819"/>
      <c r="B42" s="819"/>
      <c r="C42" s="819"/>
      <c r="D42" s="819"/>
      <c r="E42" s="819"/>
      <c r="F42" s="819"/>
      <c r="G42" s="819"/>
      <c r="H42" s="819"/>
      <c r="I42" s="819"/>
      <c r="J42" s="819"/>
      <c r="K42" s="819"/>
      <c r="L42" s="819"/>
      <c r="M42" s="819"/>
    </row>
    <row r="43" spans="1:13" x14ac:dyDescent="0.2">
      <c r="A43" s="819"/>
      <c r="B43" s="819"/>
      <c r="C43" s="819"/>
      <c r="D43" s="819"/>
      <c r="E43" s="819"/>
      <c r="F43" s="819"/>
      <c r="G43" s="819"/>
      <c r="H43" s="819"/>
      <c r="I43" s="819"/>
      <c r="J43" s="819"/>
      <c r="K43" s="819"/>
      <c r="L43" s="819"/>
      <c r="M43" s="819"/>
    </row>
    <row r="44" spans="1:13" x14ac:dyDescent="0.2">
      <c r="A44" s="623"/>
      <c r="B44" s="623"/>
      <c r="C44" s="623"/>
      <c r="D44" s="623"/>
      <c r="E44" s="623"/>
      <c r="F44" s="623"/>
      <c r="G44" s="623"/>
      <c r="H44" s="623"/>
      <c r="I44" s="623"/>
      <c r="J44" s="623"/>
      <c r="K44" s="623"/>
      <c r="L44" s="623"/>
    </row>
    <row r="45" spans="1:13" x14ac:dyDescent="0.2">
      <c r="A45" s="623"/>
      <c r="B45" s="623"/>
      <c r="C45" s="623"/>
      <c r="D45" s="623"/>
      <c r="E45" s="623"/>
      <c r="F45" s="623"/>
      <c r="G45" s="623"/>
      <c r="H45" s="623"/>
      <c r="I45" s="623"/>
      <c r="J45" s="623"/>
      <c r="K45" s="623"/>
      <c r="L45" s="623"/>
    </row>
    <row r="46" spans="1:13" x14ac:dyDescent="0.2">
      <c r="A46" s="623"/>
      <c r="B46" s="623"/>
      <c r="C46" s="623"/>
      <c r="D46" s="623"/>
      <c r="E46" s="623"/>
      <c r="F46" s="623"/>
      <c r="G46" s="623"/>
      <c r="H46" s="623"/>
      <c r="I46" s="623"/>
      <c r="J46" s="623"/>
      <c r="K46" s="623"/>
      <c r="L46" s="623"/>
    </row>
    <row r="47" spans="1:13" x14ac:dyDescent="0.2">
      <c r="A47" s="623"/>
      <c r="B47" s="623"/>
      <c r="C47" s="623"/>
      <c r="D47" s="623"/>
      <c r="E47" s="623"/>
      <c r="F47" s="623"/>
      <c r="G47" s="623"/>
      <c r="H47" s="623"/>
      <c r="I47" s="623"/>
      <c r="J47" s="623"/>
      <c r="K47" s="623"/>
      <c r="L47" s="623"/>
    </row>
    <row r="48" spans="1:13" x14ac:dyDescent="0.2">
      <c r="A48" s="623"/>
      <c r="B48" s="623"/>
      <c r="C48" s="623"/>
      <c r="D48" s="623"/>
      <c r="E48" s="623"/>
      <c r="F48" s="623"/>
      <c r="G48" s="623"/>
      <c r="H48" s="623"/>
      <c r="I48" s="623"/>
      <c r="J48" s="623"/>
      <c r="K48" s="623"/>
      <c r="L48" s="623"/>
    </row>
    <row r="49" spans="1:12" x14ac:dyDescent="0.2">
      <c r="A49" s="623"/>
      <c r="B49" s="623"/>
      <c r="C49" s="623"/>
      <c r="D49" s="623"/>
      <c r="E49" s="623"/>
      <c r="F49" s="623"/>
      <c r="G49" s="623"/>
      <c r="H49" s="623"/>
      <c r="I49" s="623"/>
      <c r="J49" s="623"/>
      <c r="K49" s="623"/>
      <c r="L49" s="623"/>
    </row>
    <row r="50" spans="1:12" x14ac:dyDescent="0.2">
      <c r="A50" s="623"/>
      <c r="B50" s="623"/>
      <c r="C50" s="623"/>
      <c r="D50" s="623"/>
      <c r="E50" s="623"/>
      <c r="F50" s="623"/>
      <c r="G50" s="623"/>
      <c r="H50" s="623"/>
      <c r="I50" s="623"/>
      <c r="J50" s="623"/>
      <c r="K50" s="623"/>
      <c r="L50" s="623"/>
    </row>
    <row r="51" spans="1:12" x14ac:dyDescent="0.2">
      <c r="A51" s="623"/>
      <c r="B51" s="623"/>
      <c r="C51" s="623"/>
      <c r="D51" s="623"/>
      <c r="E51" s="623"/>
      <c r="F51" s="623"/>
      <c r="G51" s="623"/>
      <c r="H51" s="623"/>
      <c r="I51" s="623"/>
      <c r="J51" s="623"/>
      <c r="K51" s="623"/>
      <c r="L51" s="623"/>
    </row>
    <row r="52" spans="1:12" x14ac:dyDescent="0.2">
      <c r="A52" s="623"/>
      <c r="B52" s="623"/>
      <c r="C52" s="623"/>
      <c r="D52" s="623"/>
      <c r="E52" s="623"/>
      <c r="F52" s="623"/>
      <c r="G52" s="623"/>
      <c r="H52" s="623"/>
      <c r="I52" s="623"/>
      <c r="J52" s="623"/>
      <c r="K52" s="623"/>
      <c r="L52" s="623"/>
    </row>
    <row r="53" spans="1:12" x14ac:dyDescent="0.2">
      <c r="A53" s="623"/>
      <c r="B53" s="623"/>
      <c r="C53" s="623"/>
      <c r="D53" s="623"/>
      <c r="E53" s="623"/>
      <c r="F53" s="623"/>
      <c r="G53" s="623"/>
      <c r="H53" s="623"/>
      <c r="I53" s="623"/>
      <c r="J53" s="623"/>
      <c r="K53" s="623"/>
      <c r="L53" s="623"/>
    </row>
    <row r="54" spans="1:12" x14ac:dyDescent="0.2">
      <c r="A54" s="623"/>
      <c r="B54" s="623"/>
      <c r="C54" s="623"/>
      <c r="D54" s="623"/>
      <c r="E54" s="623"/>
      <c r="F54" s="623"/>
      <c r="G54" s="623"/>
      <c r="H54" s="623"/>
      <c r="I54" s="623"/>
      <c r="J54" s="623"/>
      <c r="K54" s="623"/>
      <c r="L54" s="623"/>
    </row>
    <row r="55" spans="1:12" x14ac:dyDescent="0.2">
      <c r="A55" s="623"/>
      <c r="B55" s="623"/>
      <c r="C55" s="623"/>
      <c r="D55" s="623"/>
      <c r="E55" s="623"/>
      <c r="F55" s="623"/>
      <c r="G55" s="623"/>
      <c r="H55" s="623"/>
      <c r="I55" s="623"/>
      <c r="J55" s="623"/>
      <c r="K55" s="623"/>
      <c r="L55" s="623"/>
    </row>
    <row r="56" spans="1:12" x14ac:dyDescent="0.2">
      <c r="A56" s="623"/>
      <c r="B56" s="623"/>
      <c r="C56" s="623"/>
      <c r="D56" s="623"/>
      <c r="E56" s="623"/>
      <c r="F56" s="623"/>
      <c r="G56" s="623"/>
      <c r="H56" s="623"/>
      <c r="I56" s="623"/>
      <c r="J56" s="623"/>
      <c r="K56" s="623"/>
      <c r="L56" s="623"/>
    </row>
    <row r="57" spans="1:12" x14ac:dyDescent="0.2">
      <c r="A57" s="623"/>
      <c r="B57" s="623"/>
      <c r="C57" s="623"/>
      <c r="D57" s="623"/>
      <c r="E57" s="623"/>
      <c r="F57" s="623"/>
      <c r="G57" s="623"/>
      <c r="H57" s="623"/>
      <c r="I57" s="623"/>
      <c r="J57" s="623"/>
      <c r="K57" s="623"/>
      <c r="L57" s="623"/>
    </row>
    <row r="58" spans="1:12" x14ac:dyDescent="0.2">
      <c r="A58" s="623"/>
      <c r="B58" s="623"/>
      <c r="C58" s="623"/>
      <c r="D58" s="623"/>
      <c r="E58" s="623"/>
      <c r="F58" s="623"/>
      <c r="G58" s="623"/>
      <c r="H58" s="623"/>
      <c r="I58" s="623"/>
      <c r="J58" s="623"/>
      <c r="K58" s="623"/>
      <c r="L58" s="623"/>
    </row>
    <row r="59" spans="1:12" x14ac:dyDescent="0.2">
      <c r="A59" s="216"/>
      <c r="B59" s="216"/>
      <c r="C59" s="216"/>
      <c r="D59" s="216"/>
      <c r="E59" s="216"/>
      <c r="F59" s="216"/>
      <c r="G59" s="216"/>
      <c r="H59" s="216"/>
      <c r="I59" s="216"/>
      <c r="J59" s="216"/>
      <c r="K59" s="216"/>
    </row>
    <row r="60" spans="1:12" x14ac:dyDescent="0.2">
      <c r="A60" s="216"/>
      <c r="B60" s="216"/>
      <c r="C60" s="216"/>
      <c r="D60" s="216"/>
      <c r="E60" s="216"/>
      <c r="F60" s="216"/>
      <c r="G60" s="216"/>
      <c r="H60" s="216"/>
      <c r="I60" s="216"/>
      <c r="J60" s="216"/>
      <c r="K60" s="216"/>
    </row>
  </sheetData>
  <sheetProtection password="D714" sheet="1" objects="1" scenarios="1"/>
  <customSheetViews>
    <customSheetView guid="{44A2B057-7D30-4594-817B-0DBCD9A92E4A}" fitToPage="1">
      <selection activeCell="A15" sqref="A15"/>
      <pageMargins left="0.70866141732283472" right="0.70866141732283472" top="0.74803149606299213" bottom="0.74803149606299213" header="0.31496062992125984" footer="0.31496062992125984"/>
      <pageSetup paperSize="9" scale="79" orientation="portrait" r:id="rId1"/>
      <headerFooter>
        <oddFooter>&amp;C&amp;A</oddFooter>
      </headerFooter>
    </customSheetView>
    <customSheetView guid="{7FD99AA4-5903-494A-9F09-AEC84FBFFB84}" fitToPage="1">
      <selection activeCell="A15" sqref="A15"/>
      <pageMargins left="0.70866141732283472" right="0.70866141732283472" top="0.74803149606299213" bottom="0.74803149606299213" header="0.31496062992125984" footer="0.31496062992125984"/>
      <pageSetup paperSize="9" scale="7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9" orientation="portrait" r:id="rId3"/>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K56"/>
  <sheetViews>
    <sheetView workbookViewId="0">
      <selection activeCell="A4" sqref="A4"/>
    </sheetView>
  </sheetViews>
  <sheetFormatPr defaultRowHeight="15" x14ac:dyDescent="0.2"/>
  <cols>
    <col min="1" max="1" width="12.109375" customWidth="1"/>
    <col min="5" max="5" width="10.44140625" customWidth="1"/>
    <col min="7" max="7" width="1.109375" customWidth="1"/>
    <col min="8" max="8" width="8.88671875" style="638"/>
  </cols>
  <sheetData>
    <row r="1" spans="1:11" x14ac:dyDescent="0.2">
      <c r="A1" s="20" t="str">
        <f>+'1'!A1</f>
        <v>CWM TAF LOCAL HEALTH BOARD ANNUAL ACCOUNTS 2018-19</v>
      </c>
      <c r="B1" s="2"/>
      <c r="C1" s="2"/>
      <c r="D1" s="2"/>
      <c r="E1" s="2"/>
      <c r="F1" s="2"/>
      <c r="G1" s="2"/>
      <c r="H1" s="610"/>
      <c r="I1" s="316"/>
      <c r="J1" s="316"/>
      <c r="K1" s="316"/>
    </row>
    <row r="2" spans="1:11" x14ac:dyDescent="0.2">
      <c r="A2" s="21"/>
      <c r="B2" s="21"/>
      <c r="C2" s="21"/>
      <c r="D2" s="21"/>
      <c r="E2" s="21"/>
      <c r="F2" s="21"/>
      <c r="G2" s="21"/>
      <c r="H2" s="21"/>
      <c r="I2" s="316"/>
      <c r="J2" s="316"/>
      <c r="K2" s="316"/>
    </row>
    <row r="3" spans="1:11" x14ac:dyDescent="0.2">
      <c r="A3" s="2"/>
      <c r="B3" s="2"/>
      <c r="C3" s="2"/>
      <c r="D3" s="2"/>
      <c r="E3" s="1"/>
      <c r="F3" s="31"/>
      <c r="G3" s="37"/>
      <c r="H3" s="33"/>
    </row>
    <row r="4" spans="1:11" ht="15.75" x14ac:dyDescent="0.25">
      <c r="A4" s="26" t="s">
        <v>33</v>
      </c>
      <c r="B4" s="50"/>
      <c r="C4" s="50"/>
      <c r="D4" s="50"/>
      <c r="E4" s="51"/>
      <c r="H4" s="1147"/>
    </row>
    <row r="5" spans="1:11" ht="15.75" x14ac:dyDescent="0.25">
      <c r="A5" s="26"/>
      <c r="B5" s="50"/>
      <c r="C5" s="50"/>
      <c r="D5" s="50"/>
      <c r="E5" s="51"/>
      <c r="H5" s="1148"/>
    </row>
    <row r="6" spans="1:11" x14ac:dyDescent="0.2">
      <c r="A6" s="50"/>
      <c r="B6" s="50"/>
      <c r="C6" s="50"/>
      <c r="D6" s="50"/>
      <c r="E6" s="51"/>
      <c r="F6" s="31" t="s">
        <v>752</v>
      </c>
      <c r="G6" s="32"/>
      <c r="H6" s="33" t="s">
        <v>611</v>
      </c>
    </row>
    <row r="7" spans="1:11" x14ac:dyDescent="0.2">
      <c r="A7" s="620"/>
      <c r="B7" s="620"/>
      <c r="C7" s="620"/>
      <c r="D7" s="620"/>
      <c r="E7" s="28"/>
      <c r="F7" s="34" t="s">
        <v>23</v>
      </c>
      <c r="G7" s="35"/>
      <c r="H7" s="36" t="s">
        <v>23</v>
      </c>
    </row>
    <row r="8" spans="1:11" x14ac:dyDescent="0.2">
      <c r="A8" s="620"/>
      <c r="B8" s="620"/>
      <c r="C8" s="620"/>
      <c r="D8" s="620"/>
      <c r="E8" s="28"/>
      <c r="H8" s="1148"/>
    </row>
    <row r="9" spans="1:11" x14ac:dyDescent="0.2">
      <c r="A9" s="610" t="s">
        <v>1026</v>
      </c>
      <c r="B9" s="4"/>
      <c r="C9" s="4"/>
      <c r="D9" s="4"/>
      <c r="E9" s="1018"/>
      <c r="F9" s="53">
        <v>-1184</v>
      </c>
      <c r="G9" s="54"/>
      <c r="H9" s="146">
        <v>-12032</v>
      </c>
    </row>
    <row r="10" spans="1:11" x14ac:dyDescent="0.2">
      <c r="A10" s="610" t="s">
        <v>1027</v>
      </c>
      <c r="B10" s="4"/>
      <c r="C10" s="4"/>
      <c r="D10" s="4"/>
      <c r="E10" s="1018"/>
      <c r="F10" s="53">
        <v>0</v>
      </c>
      <c r="G10" s="54"/>
      <c r="H10" s="146">
        <v>0</v>
      </c>
    </row>
    <row r="11" spans="1:11" x14ac:dyDescent="0.2">
      <c r="A11" s="610" t="s">
        <v>1028</v>
      </c>
      <c r="B11" s="4"/>
      <c r="C11" s="4"/>
      <c r="D11" s="4"/>
      <c r="E11" s="1018"/>
      <c r="F11" s="53">
        <v>0</v>
      </c>
      <c r="G11" s="54"/>
      <c r="H11" s="146">
        <v>0</v>
      </c>
    </row>
    <row r="12" spans="1:11" x14ac:dyDescent="0.2">
      <c r="A12" s="610" t="s">
        <v>34</v>
      </c>
      <c r="B12" s="4"/>
      <c r="C12" s="4"/>
      <c r="D12" s="4"/>
      <c r="E12" s="1018"/>
      <c r="F12" s="53">
        <v>0</v>
      </c>
      <c r="G12" s="54"/>
      <c r="H12" s="146">
        <v>0</v>
      </c>
    </row>
    <row r="13" spans="1:11" x14ac:dyDescent="0.2">
      <c r="A13" s="610" t="s">
        <v>35</v>
      </c>
      <c r="B13" s="4"/>
      <c r="C13" s="4"/>
      <c r="D13" s="4"/>
      <c r="E13" s="1018"/>
      <c r="F13" s="53">
        <v>0</v>
      </c>
      <c r="G13" s="54"/>
      <c r="H13" s="146">
        <v>0</v>
      </c>
    </row>
    <row r="14" spans="1:11" x14ac:dyDescent="0.2">
      <c r="A14" s="618" t="s">
        <v>36</v>
      </c>
      <c r="B14" s="56"/>
      <c r="C14" s="56"/>
      <c r="D14" s="56"/>
      <c r="E14" s="57"/>
      <c r="F14" s="58">
        <v>0</v>
      </c>
      <c r="G14" s="59"/>
      <c r="H14" s="1149">
        <v>0</v>
      </c>
    </row>
    <row r="15" spans="1:11" ht="15.75" thickBot="1" x14ac:dyDescent="0.25">
      <c r="A15" s="610" t="s">
        <v>37</v>
      </c>
      <c r="B15" s="4"/>
      <c r="C15" s="4"/>
      <c r="D15" s="4"/>
      <c r="E15" s="1018"/>
      <c r="F15" s="61">
        <f>SUM(F9:F14)</f>
        <v>-1184</v>
      </c>
      <c r="G15" s="138"/>
      <c r="H15" s="62">
        <f>SUM(H9:H14)</f>
        <v>-12032</v>
      </c>
    </row>
    <row r="16" spans="1:11" x14ac:dyDescent="0.2">
      <c r="A16" s="4"/>
      <c r="B16" s="4"/>
      <c r="C16" s="4"/>
      <c r="D16" s="4"/>
      <c r="E16" s="1018"/>
      <c r="F16" s="31"/>
      <c r="G16" s="32"/>
      <c r="H16" s="33"/>
    </row>
    <row r="17" spans="1:8" ht="15.75" thickBot="1" x14ac:dyDescent="0.25">
      <c r="A17" s="4" t="s">
        <v>38</v>
      </c>
      <c r="B17" s="4"/>
      <c r="C17" s="4"/>
      <c r="D17" s="4"/>
      <c r="E17" s="1018"/>
      <c r="F17" s="770">
        <f>F15+'2'!H20</f>
        <v>686163</v>
      </c>
      <c r="G17" s="32"/>
      <c r="H17" s="771">
        <f>H15+'2'!L20</f>
        <v>633306</v>
      </c>
    </row>
    <row r="18" spans="1:8" ht="15.75" thickTop="1" x14ac:dyDescent="0.2">
      <c r="A18" s="614"/>
      <c r="B18" s="614"/>
      <c r="C18" s="614"/>
      <c r="D18" s="614"/>
      <c r="E18" s="10"/>
      <c r="F18" s="64"/>
      <c r="G18" s="45"/>
      <c r="H18" s="43"/>
    </row>
    <row r="19" spans="1:8" ht="15.75" x14ac:dyDescent="0.25">
      <c r="A19" s="65"/>
      <c r="B19" s="616"/>
      <c r="C19" s="616"/>
      <c r="D19" s="616"/>
      <c r="E19" s="66"/>
      <c r="F19" s="63"/>
      <c r="G19" s="45"/>
      <c r="H19" s="45"/>
    </row>
    <row r="20" spans="1:8" x14ac:dyDescent="0.2">
      <c r="A20" s="616"/>
      <c r="B20" s="616"/>
      <c r="C20" s="616"/>
      <c r="D20" s="616"/>
      <c r="E20" s="66"/>
      <c r="F20" s="63"/>
      <c r="G20" s="45"/>
      <c r="H20" s="45"/>
    </row>
    <row r="21" spans="1:8" x14ac:dyDescent="0.2">
      <c r="A21" s="623"/>
      <c r="B21" s="623"/>
      <c r="C21" s="623"/>
      <c r="D21" s="623"/>
      <c r="E21" s="623"/>
      <c r="F21" s="623"/>
      <c r="G21" s="623"/>
      <c r="H21" s="731"/>
    </row>
    <row r="22" spans="1:8" x14ac:dyDescent="0.2">
      <c r="A22" s="623"/>
      <c r="B22" s="623"/>
      <c r="C22" s="623"/>
      <c r="D22" s="623"/>
      <c r="E22" s="623"/>
      <c r="F22" s="623"/>
      <c r="G22" s="623"/>
      <c r="H22" s="731"/>
    </row>
    <row r="23" spans="1:8" x14ac:dyDescent="0.2">
      <c r="A23" s="623"/>
      <c r="B23" s="623"/>
      <c r="C23" s="623"/>
      <c r="D23" s="623"/>
      <c r="E23" s="623"/>
      <c r="F23" s="623"/>
      <c r="G23" s="623"/>
      <c r="H23" s="731"/>
    </row>
    <row r="24" spans="1:8" x14ac:dyDescent="0.2">
      <c r="A24" s="623"/>
      <c r="B24" s="623"/>
      <c r="C24" s="623"/>
      <c r="D24" s="623"/>
      <c r="E24" s="623"/>
      <c r="F24" s="623"/>
      <c r="G24" s="623"/>
      <c r="H24" s="731"/>
    </row>
    <row r="25" spans="1:8" x14ac:dyDescent="0.2">
      <c r="A25" s="623"/>
      <c r="B25" s="623"/>
      <c r="C25" s="623"/>
      <c r="D25" s="623"/>
      <c r="E25" s="623"/>
      <c r="F25" s="623"/>
      <c r="G25" s="623"/>
      <c r="H25" s="731"/>
    </row>
    <row r="26" spans="1:8" x14ac:dyDescent="0.2">
      <c r="A26" s="623"/>
      <c r="B26" s="623"/>
      <c r="C26" s="623"/>
      <c r="D26" s="623"/>
      <c r="E26" s="623"/>
      <c r="F26" s="623"/>
      <c r="G26" s="623"/>
      <c r="H26" s="731"/>
    </row>
    <row r="27" spans="1:8" x14ac:dyDescent="0.2">
      <c r="A27" s="623"/>
      <c r="B27" s="623"/>
      <c r="C27" s="623"/>
      <c r="D27" s="623"/>
      <c r="E27" s="623"/>
      <c r="F27" s="623"/>
      <c r="G27" s="623"/>
      <c r="H27" s="731"/>
    </row>
    <row r="28" spans="1:8" x14ac:dyDescent="0.2">
      <c r="A28" s="623"/>
      <c r="B28" s="623"/>
      <c r="C28" s="623"/>
      <c r="D28" s="623"/>
      <c r="E28" s="623"/>
      <c r="F28" s="623"/>
      <c r="G28" s="623"/>
      <c r="H28" s="731"/>
    </row>
    <row r="29" spans="1:8" x14ac:dyDescent="0.2">
      <c r="A29" s="623"/>
      <c r="B29" s="623"/>
      <c r="C29" s="623"/>
      <c r="D29" s="623"/>
      <c r="E29" s="623"/>
      <c r="F29" s="623"/>
      <c r="G29" s="623"/>
      <c r="H29" s="731"/>
    </row>
    <row r="30" spans="1:8" x14ac:dyDescent="0.2">
      <c r="A30" s="623"/>
      <c r="B30" s="623"/>
      <c r="C30" s="623"/>
      <c r="D30" s="623"/>
      <c r="E30" s="623"/>
      <c r="F30" s="623"/>
      <c r="G30" s="623"/>
      <c r="H30" s="731"/>
    </row>
    <row r="31" spans="1:8" x14ac:dyDescent="0.2">
      <c r="A31" s="623"/>
      <c r="B31" s="623"/>
      <c r="C31" s="623"/>
      <c r="D31" s="623"/>
      <c r="E31" s="623"/>
      <c r="F31" s="623"/>
      <c r="G31" s="623"/>
      <c r="H31" s="731"/>
    </row>
    <row r="32" spans="1:8" x14ac:dyDescent="0.2">
      <c r="A32" s="623"/>
      <c r="B32" s="623"/>
      <c r="C32" s="623"/>
      <c r="D32" s="623"/>
      <c r="E32" s="623"/>
      <c r="F32" s="623"/>
      <c r="G32" s="623"/>
      <c r="H32" s="731"/>
    </row>
    <row r="33" spans="1:8" x14ac:dyDescent="0.2">
      <c r="A33" s="623"/>
      <c r="B33" s="623"/>
      <c r="C33" s="623"/>
      <c r="D33" s="623"/>
      <c r="E33" s="623"/>
      <c r="F33" s="623"/>
      <c r="G33" s="623"/>
      <c r="H33" s="731"/>
    </row>
    <row r="34" spans="1:8" x14ac:dyDescent="0.2">
      <c r="A34" s="623"/>
      <c r="B34" s="623"/>
      <c r="C34" s="623"/>
      <c r="D34" s="623"/>
      <c r="E34" s="623"/>
      <c r="F34" s="623"/>
      <c r="G34" s="623"/>
      <c r="H34" s="731"/>
    </row>
    <row r="35" spans="1:8" x14ac:dyDescent="0.2">
      <c r="A35" s="623"/>
      <c r="B35" s="623"/>
      <c r="C35" s="623"/>
      <c r="D35" s="623"/>
      <c r="E35" s="623"/>
      <c r="F35" s="623"/>
      <c r="G35" s="623"/>
      <c r="H35" s="731"/>
    </row>
    <row r="36" spans="1:8" x14ac:dyDescent="0.2">
      <c r="A36" s="623"/>
      <c r="B36" s="623"/>
      <c r="C36" s="623"/>
      <c r="D36" s="623"/>
      <c r="E36" s="623"/>
      <c r="F36" s="623"/>
      <c r="G36" s="623"/>
      <c r="H36" s="731"/>
    </row>
    <row r="37" spans="1:8" x14ac:dyDescent="0.2">
      <c r="A37" s="623"/>
      <c r="B37" s="623"/>
      <c r="C37" s="623"/>
      <c r="D37" s="623"/>
      <c r="E37" s="623"/>
      <c r="F37" s="623"/>
      <c r="G37" s="623"/>
      <c r="H37" s="731"/>
    </row>
    <row r="38" spans="1:8" x14ac:dyDescent="0.2">
      <c r="A38" s="623"/>
      <c r="B38" s="623"/>
      <c r="C38" s="623"/>
      <c r="D38" s="623"/>
      <c r="E38" s="623"/>
      <c r="F38" s="623"/>
      <c r="G38" s="623"/>
      <c r="H38" s="731"/>
    </row>
    <row r="39" spans="1:8" x14ac:dyDescent="0.2">
      <c r="A39" s="623"/>
      <c r="B39" s="623"/>
      <c r="C39" s="623"/>
      <c r="D39" s="623"/>
      <c r="E39" s="623"/>
      <c r="F39" s="623"/>
      <c r="G39" s="623"/>
      <c r="H39" s="731"/>
    </row>
    <row r="40" spans="1:8" x14ac:dyDescent="0.2">
      <c r="A40" s="623"/>
      <c r="B40" s="623"/>
      <c r="C40" s="623"/>
      <c r="D40" s="623"/>
      <c r="E40" s="623"/>
      <c r="F40" s="623"/>
      <c r="G40" s="623"/>
      <c r="H40" s="731"/>
    </row>
    <row r="41" spans="1:8" x14ac:dyDescent="0.2">
      <c r="A41" s="623"/>
      <c r="B41" s="623"/>
      <c r="C41" s="623"/>
      <c r="D41" s="623"/>
      <c r="E41" s="623"/>
      <c r="F41" s="623"/>
      <c r="G41" s="623"/>
      <c r="H41" s="731"/>
    </row>
    <row r="42" spans="1:8" x14ac:dyDescent="0.2">
      <c r="A42" s="216"/>
      <c r="B42" s="216"/>
      <c r="C42" s="216"/>
      <c r="D42" s="216"/>
      <c r="E42" s="216"/>
      <c r="F42" s="216"/>
      <c r="G42" s="216"/>
      <c r="H42" s="731"/>
    </row>
    <row r="43" spans="1:8" x14ac:dyDescent="0.2">
      <c r="A43" s="216"/>
      <c r="B43" s="216"/>
      <c r="C43" s="216"/>
      <c r="D43" s="216"/>
      <c r="E43" s="216"/>
      <c r="F43" s="216"/>
      <c r="G43" s="216"/>
      <c r="H43" s="731"/>
    </row>
    <row r="44" spans="1:8" x14ac:dyDescent="0.2">
      <c r="A44" s="216"/>
      <c r="B44" s="216"/>
      <c r="C44" s="216"/>
      <c r="D44" s="216"/>
      <c r="E44" s="216"/>
      <c r="F44" s="216"/>
      <c r="G44" s="216"/>
      <c r="H44" s="731"/>
    </row>
    <row r="45" spans="1:8" x14ac:dyDescent="0.2">
      <c r="A45" s="216"/>
      <c r="B45" s="216"/>
      <c r="C45" s="216"/>
      <c r="D45" s="216"/>
      <c r="E45" s="216"/>
      <c r="F45" s="216"/>
      <c r="G45" s="216"/>
      <c r="H45" s="731"/>
    </row>
    <row r="46" spans="1:8" x14ac:dyDescent="0.2">
      <c r="A46" s="216"/>
      <c r="B46" s="216"/>
      <c r="C46" s="216"/>
      <c r="D46" s="216"/>
      <c r="E46" s="216"/>
      <c r="F46" s="216"/>
      <c r="G46" s="216"/>
      <c r="H46" s="731"/>
    </row>
    <row r="47" spans="1:8" x14ac:dyDescent="0.2">
      <c r="A47" s="216"/>
      <c r="B47" s="216"/>
      <c r="C47" s="216"/>
      <c r="D47" s="216"/>
      <c r="E47" s="216"/>
      <c r="F47" s="216"/>
      <c r="G47" s="216"/>
      <c r="H47" s="731"/>
    </row>
    <row r="48" spans="1:8" x14ac:dyDescent="0.2">
      <c r="A48" s="216"/>
      <c r="B48" s="216"/>
      <c r="C48" s="216"/>
      <c r="D48" s="216"/>
      <c r="E48" s="216"/>
      <c r="F48" s="216"/>
      <c r="G48" s="216"/>
      <c r="H48" s="731"/>
    </row>
    <row r="49" spans="1:8" x14ac:dyDescent="0.2">
      <c r="A49" s="216"/>
      <c r="B49" s="216"/>
      <c r="C49" s="216"/>
      <c r="D49" s="216"/>
      <c r="E49" s="216"/>
      <c r="F49" s="216"/>
      <c r="G49" s="216"/>
      <c r="H49" s="731"/>
    </row>
    <row r="50" spans="1:8" x14ac:dyDescent="0.2">
      <c r="A50" s="216"/>
      <c r="B50" s="216"/>
      <c r="C50" s="216"/>
      <c r="D50" s="216"/>
      <c r="E50" s="216"/>
      <c r="F50" s="216"/>
      <c r="G50" s="216"/>
      <c r="H50" s="731"/>
    </row>
    <row r="51" spans="1:8" x14ac:dyDescent="0.2">
      <c r="A51" s="216"/>
      <c r="B51" s="216"/>
      <c r="C51" s="216"/>
      <c r="D51" s="216"/>
      <c r="E51" s="216"/>
      <c r="F51" s="216"/>
      <c r="G51" s="216"/>
      <c r="H51" s="731"/>
    </row>
    <row r="52" spans="1:8" x14ac:dyDescent="0.2">
      <c r="A52" s="216"/>
      <c r="B52" s="216"/>
      <c r="C52" s="216"/>
      <c r="D52" s="216"/>
      <c r="E52" s="216"/>
      <c r="F52" s="216"/>
      <c r="G52" s="216"/>
      <c r="H52" s="731"/>
    </row>
    <row r="53" spans="1:8" x14ac:dyDescent="0.2">
      <c r="A53" s="216"/>
      <c r="B53" s="216"/>
      <c r="C53" s="216"/>
      <c r="D53" s="216"/>
      <c r="E53" s="216"/>
      <c r="F53" s="216"/>
      <c r="G53" s="216"/>
      <c r="H53" s="731"/>
    </row>
    <row r="54" spans="1:8" x14ac:dyDescent="0.2">
      <c r="A54" s="216"/>
      <c r="B54" s="216"/>
      <c r="C54" s="216"/>
      <c r="D54" s="216"/>
      <c r="E54" s="216"/>
      <c r="F54" s="216"/>
      <c r="G54" s="216"/>
      <c r="H54" s="731"/>
    </row>
    <row r="55" spans="1:8" x14ac:dyDescent="0.2">
      <c r="A55" s="216"/>
      <c r="B55" s="216"/>
      <c r="C55" s="216"/>
      <c r="D55" s="216"/>
      <c r="E55" s="216"/>
      <c r="F55" s="216"/>
      <c r="G55" s="216"/>
      <c r="H55" s="731"/>
    </row>
    <row r="56" spans="1:8" x14ac:dyDescent="0.2">
      <c r="A56" s="216"/>
      <c r="B56" s="216"/>
      <c r="C56" s="216"/>
      <c r="D56" s="216"/>
      <c r="E56" s="216"/>
      <c r="F56" s="216"/>
      <c r="G56" s="216"/>
      <c r="H56" s="731"/>
    </row>
  </sheetData>
  <sheetProtection password="C3A5" sheet="1" objects="1" scenarios="1"/>
  <customSheetViews>
    <customSheetView guid="{44A2B057-7D30-4594-817B-0DBCD9A92E4A}" fitToPage="1">
      <selection activeCell="H9" sqref="H9"/>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fitToPage="1">
      <selection activeCell="H9" sqref="H9"/>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O66"/>
  <sheetViews>
    <sheetView workbookViewId="0">
      <selection activeCell="H50" sqref="H50"/>
    </sheetView>
  </sheetViews>
  <sheetFormatPr defaultRowHeight="15" x14ac:dyDescent="0.2"/>
  <cols>
    <col min="1" max="1" width="23.6640625" customWidth="1"/>
    <col min="3" max="3" width="0.6640625" customWidth="1"/>
    <col min="5" max="5" width="0.6640625" customWidth="1"/>
    <col min="7" max="7" width="0.6640625" customWidth="1"/>
    <col min="9" max="9" width="0.6640625" customWidth="1"/>
    <col min="10" max="10" width="9.5546875" customWidth="1"/>
    <col min="11" max="11" width="0.6640625" customWidth="1"/>
    <col min="12" max="12" width="9.6640625" customWidth="1"/>
    <col min="13" max="13" width="0.6640625" customWidth="1"/>
  </cols>
  <sheetData>
    <row r="1" spans="1:14" ht="15.75" x14ac:dyDescent="0.25">
      <c r="A1" s="20" t="str">
        <f>+'1'!A1</f>
        <v>CWM TAF LOCAL HEALTH BOARD ANNUAL ACCOUNTS 2018-19</v>
      </c>
      <c r="B1" s="68"/>
      <c r="C1" s="68"/>
      <c r="D1" s="68"/>
      <c r="E1" s="68"/>
      <c r="F1" s="68"/>
      <c r="G1" s="68"/>
      <c r="H1" s="68"/>
      <c r="I1" s="68"/>
      <c r="J1" s="255"/>
      <c r="K1" s="255"/>
      <c r="L1" s="255"/>
      <c r="M1" s="255"/>
      <c r="N1" s="255"/>
    </row>
    <row r="3" spans="1:14" ht="15.75" x14ac:dyDescent="0.25">
      <c r="A3" s="25" t="s">
        <v>507</v>
      </c>
      <c r="B3" s="332"/>
      <c r="C3" s="332"/>
      <c r="D3" s="332"/>
      <c r="E3" s="332"/>
      <c r="F3" s="332"/>
      <c r="G3" s="332"/>
      <c r="H3" s="332"/>
      <c r="I3" s="332"/>
      <c r="J3" s="332"/>
      <c r="K3" s="332"/>
      <c r="L3" s="332"/>
      <c r="M3" s="332"/>
      <c r="N3" s="332"/>
    </row>
    <row r="4" spans="1:14" ht="15.75" x14ac:dyDescent="0.25">
      <c r="A4" s="1126" t="s">
        <v>752</v>
      </c>
      <c r="B4" s="334"/>
      <c r="C4" s="335"/>
      <c r="D4" s="336"/>
      <c r="E4" s="335"/>
      <c r="F4" s="336"/>
      <c r="G4" s="335"/>
      <c r="H4" s="334"/>
      <c r="I4" s="335"/>
      <c r="J4" s="334"/>
      <c r="K4" s="335"/>
      <c r="L4" s="335"/>
      <c r="M4" s="335"/>
      <c r="N4" s="334"/>
    </row>
    <row r="5" spans="1:14" x14ac:dyDescent="0.2">
      <c r="A5" s="333"/>
      <c r="B5" s="1424" t="s">
        <v>254</v>
      </c>
      <c r="C5" s="337"/>
      <c r="D5" s="1424" t="s">
        <v>409</v>
      </c>
      <c r="E5" s="337"/>
      <c r="F5" s="1424" t="s">
        <v>410</v>
      </c>
      <c r="G5" s="337"/>
      <c r="H5" s="1424" t="s">
        <v>261</v>
      </c>
      <c r="I5" s="337"/>
      <c r="J5" s="1424" t="s">
        <v>411</v>
      </c>
      <c r="K5" s="337"/>
      <c r="L5" s="1424" t="s">
        <v>412</v>
      </c>
      <c r="M5" s="337"/>
      <c r="N5" s="1424" t="s">
        <v>413</v>
      </c>
    </row>
    <row r="6" spans="1:14" x14ac:dyDescent="0.2">
      <c r="A6" s="333"/>
      <c r="B6" s="1424"/>
      <c r="C6" s="337"/>
      <c r="D6" s="1424"/>
      <c r="E6" s="337"/>
      <c r="F6" s="1424"/>
      <c r="G6" s="337"/>
      <c r="H6" s="1424"/>
      <c r="I6" s="337"/>
      <c r="J6" s="1424"/>
      <c r="K6" s="337"/>
      <c r="L6" s="1424"/>
      <c r="M6" s="337"/>
      <c r="N6" s="1424"/>
    </row>
    <row r="7" spans="1:14" ht="20.25" customHeight="1" x14ac:dyDescent="0.2">
      <c r="A7" s="333"/>
      <c r="B7" s="1424"/>
      <c r="C7" s="337"/>
      <c r="D7" s="1424"/>
      <c r="E7" s="337"/>
      <c r="F7" s="1424"/>
      <c r="G7" s="337"/>
      <c r="H7" s="1424"/>
      <c r="I7" s="337"/>
      <c r="J7" s="1424"/>
      <c r="K7" s="337"/>
      <c r="L7" s="1424"/>
      <c r="M7" s="337"/>
      <c r="N7" s="1424"/>
    </row>
    <row r="8" spans="1:14" x14ac:dyDescent="0.2">
      <c r="A8" s="333"/>
      <c r="B8" s="333"/>
      <c r="C8" s="332"/>
      <c r="D8" s="333"/>
      <c r="E8" s="332"/>
      <c r="F8" s="333"/>
      <c r="G8" s="332"/>
      <c r="H8" s="333"/>
      <c r="I8" s="332"/>
      <c r="J8" s="333"/>
      <c r="K8" s="332"/>
      <c r="L8" s="333"/>
      <c r="M8" s="332"/>
      <c r="N8" s="333"/>
    </row>
    <row r="9" spans="1:14" x14ac:dyDescent="0.2">
      <c r="A9" s="610"/>
      <c r="B9" s="289" t="s">
        <v>32</v>
      </c>
      <c r="C9" s="706"/>
      <c r="D9" s="289" t="s">
        <v>32</v>
      </c>
      <c r="E9" s="706"/>
      <c r="F9" s="289" t="s">
        <v>32</v>
      </c>
      <c r="G9" s="706"/>
      <c r="H9" s="289" t="s">
        <v>32</v>
      </c>
      <c r="I9" s="706"/>
      <c r="J9" s="289" t="s">
        <v>32</v>
      </c>
      <c r="K9" s="706"/>
      <c r="L9" s="289" t="s">
        <v>32</v>
      </c>
      <c r="M9" s="706"/>
      <c r="N9" s="289" t="s">
        <v>32</v>
      </c>
    </row>
    <row r="10" spans="1:14" x14ac:dyDescent="0.2">
      <c r="A10" s="4"/>
      <c r="B10" s="2"/>
      <c r="C10" s="41"/>
      <c r="D10" s="2"/>
      <c r="E10" s="41"/>
      <c r="F10" s="2"/>
      <c r="G10" s="41"/>
      <c r="H10" s="2"/>
      <c r="I10" s="41"/>
      <c r="J10" s="2"/>
      <c r="K10" s="41"/>
      <c r="L10" s="2"/>
      <c r="M10" s="41"/>
      <c r="N10" s="2"/>
    </row>
    <row r="11" spans="1:14" x14ac:dyDescent="0.2">
      <c r="A11" s="4" t="s">
        <v>764</v>
      </c>
      <c r="B11" s="217">
        <f>+'40'!B24</f>
        <v>458</v>
      </c>
      <c r="C11" s="149"/>
      <c r="D11" s="217">
        <f>+'40'!D24</f>
        <v>0</v>
      </c>
      <c r="E11" s="149"/>
      <c r="F11" s="217">
        <f>+'40'!F24</f>
        <v>2161</v>
      </c>
      <c r="G11" s="149"/>
      <c r="H11" s="217">
        <f>+'40'!H24</f>
        <v>0</v>
      </c>
      <c r="I11" s="149"/>
      <c r="J11" s="217">
        <f>+'40'!J24</f>
        <v>0</v>
      </c>
      <c r="K11" s="149"/>
      <c r="L11" s="217">
        <f>+'40'!L24</f>
        <v>0</v>
      </c>
      <c r="M11" s="149"/>
      <c r="N11" s="268">
        <f>SUM(B11,D11,F11,H11,J11,L11)</f>
        <v>2619</v>
      </c>
    </row>
    <row r="12" spans="1:14" x14ac:dyDescent="0.2">
      <c r="A12" s="610" t="s">
        <v>255</v>
      </c>
      <c r="B12" s="263">
        <v>0</v>
      </c>
      <c r="C12" s="263">
        <v>0</v>
      </c>
      <c r="D12" s="263">
        <v>0</v>
      </c>
      <c r="E12" s="263">
        <v>0</v>
      </c>
      <c r="F12" s="263">
        <v>0</v>
      </c>
      <c r="G12" s="263">
        <v>0</v>
      </c>
      <c r="H12" s="263">
        <v>0</v>
      </c>
      <c r="I12" s="263">
        <v>0</v>
      </c>
      <c r="J12" s="263">
        <v>0</v>
      </c>
      <c r="K12" s="342"/>
      <c r="L12" s="263">
        <v>0</v>
      </c>
      <c r="M12" s="307"/>
      <c r="N12" s="268">
        <f t="shared" ref="N12:N22" si="0">SUM(B12,D12,F12,H12,J12,L12)</f>
        <v>0</v>
      </c>
    </row>
    <row r="13" spans="1:14" x14ac:dyDescent="0.2">
      <c r="A13" s="610" t="s">
        <v>232</v>
      </c>
      <c r="B13" s="263">
        <v>0</v>
      </c>
      <c r="C13" s="263"/>
      <c r="D13" s="263">
        <v>0</v>
      </c>
      <c r="E13" s="263"/>
      <c r="F13" s="263">
        <v>0</v>
      </c>
      <c r="G13" s="263"/>
      <c r="H13" s="263">
        <v>0</v>
      </c>
      <c r="I13" s="263"/>
      <c r="J13" s="263">
        <v>0</v>
      </c>
      <c r="K13" s="342"/>
      <c r="L13" s="263">
        <v>0</v>
      </c>
      <c r="M13" s="307"/>
      <c r="N13" s="268">
        <f t="shared" si="0"/>
        <v>0</v>
      </c>
    </row>
    <row r="14" spans="1:14" s="564" customFormat="1" x14ac:dyDescent="0.2">
      <c r="A14" s="610" t="s">
        <v>487</v>
      </c>
      <c r="B14" s="263">
        <v>0</v>
      </c>
      <c r="C14" s="263"/>
      <c r="D14" s="263">
        <v>0</v>
      </c>
      <c r="E14" s="263"/>
      <c r="F14" s="263">
        <v>0</v>
      </c>
      <c r="G14" s="263"/>
      <c r="H14" s="263">
        <v>0</v>
      </c>
      <c r="I14" s="263"/>
      <c r="J14" s="263">
        <v>0</v>
      </c>
      <c r="K14" s="342"/>
      <c r="L14" s="263">
        <v>0</v>
      </c>
      <c r="M14" s="307"/>
      <c r="N14" s="268">
        <f t="shared" ref="N14" si="1">SUM(B14,D14,F14,H14,J14,L14)</f>
        <v>0</v>
      </c>
    </row>
    <row r="15" spans="1:14" x14ac:dyDescent="0.2">
      <c r="A15" s="338" t="s">
        <v>8</v>
      </c>
      <c r="B15" s="263">
        <v>0</v>
      </c>
      <c r="C15" s="263"/>
      <c r="D15" s="263">
        <v>0</v>
      </c>
      <c r="E15" s="263"/>
      <c r="F15" s="263">
        <v>0</v>
      </c>
      <c r="G15" s="263"/>
      <c r="H15" s="263">
        <v>0</v>
      </c>
      <c r="I15" s="263"/>
      <c r="J15" s="263">
        <v>0</v>
      </c>
      <c r="K15" s="342"/>
      <c r="L15" s="263">
        <v>0</v>
      </c>
      <c r="M15" s="307"/>
      <c r="N15" s="268">
        <f t="shared" si="0"/>
        <v>0</v>
      </c>
    </row>
    <row r="16" spans="1:14" x14ac:dyDescent="0.2">
      <c r="A16" s="610" t="s">
        <v>256</v>
      </c>
      <c r="B16" s="263">
        <v>0</v>
      </c>
      <c r="C16" s="263"/>
      <c r="D16" s="263">
        <v>0</v>
      </c>
      <c r="E16" s="263"/>
      <c r="F16" s="263">
        <v>329</v>
      </c>
      <c r="G16" s="263"/>
      <c r="H16" s="263">
        <v>0</v>
      </c>
      <c r="I16" s="263"/>
      <c r="J16" s="263">
        <v>0</v>
      </c>
      <c r="K16" s="342"/>
      <c r="L16" s="263">
        <v>0</v>
      </c>
      <c r="M16" s="307"/>
      <c r="N16" s="268">
        <f t="shared" si="0"/>
        <v>329</v>
      </c>
    </row>
    <row r="17" spans="1:14" x14ac:dyDescent="0.2">
      <c r="A17" s="610" t="s">
        <v>257</v>
      </c>
      <c r="B17" s="263">
        <v>0</v>
      </c>
      <c r="C17" s="263"/>
      <c r="D17" s="263">
        <v>0</v>
      </c>
      <c r="E17" s="263"/>
      <c r="F17" s="263">
        <v>0</v>
      </c>
      <c r="G17" s="263"/>
      <c r="H17" s="263">
        <v>0</v>
      </c>
      <c r="I17" s="263"/>
      <c r="J17" s="263">
        <v>0</v>
      </c>
      <c r="K17" s="342"/>
      <c r="L17" s="263">
        <v>0</v>
      </c>
      <c r="M17" s="307"/>
      <c r="N17" s="268">
        <f t="shared" si="0"/>
        <v>0</v>
      </c>
    </row>
    <row r="18" spans="1:14" x14ac:dyDescent="0.2">
      <c r="A18" s="610" t="s">
        <v>258</v>
      </c>
      <c r="B18" s="263">
        <v>0</v>
      </c>
      <c r="C18" s="263"/>
      <c r="D18" s="263">
        <v>0</v>
      </c>
      <c r="E18" s="263"/>
      <c r="F18" s="263">
        <v>0</v>
      </c>
      <c r="G18" s="263"/>
      <c r="H18" s="263">
        <v>0</v>
      </c>
      <c r="I18" s="263"/>
      <c r="J18" s="263">
        <v>0</v>
      </c>
      <c r="K18" s="342"/>
      <c r="L18" s="263">
        <v>0</v>
      </c>
      <c r="M18" s="307"/>
      <c r="N18" s="268">
        <f t="shared" si="0"/>
        <v>0</v>
      </c>
    </row>
    <row r="19" spans="1:14" x14ac:dyDescent="0.2">
      <c r="A19" s="610" t="s">
        <v>259</v>
      </c>
      <c r="B19" s="263">
        <v>0</v>
      </c>
      <c r="C19" s="263"/>
      <c r="D19" s="263">
        <v>0</v>
      </c>
      <c r="E19" s="263"/>
      <c r="F19" s="263">
        <v>0</v>
      </c>
      <c r="G19" s="263"/>
      <c r="H19" s="263">
        <v>0</v>
      </c>
      <c r="I19" s="263"/>
      <c r="J19" s="263">
        <v>0</v>
      </c>
      <c r="K19" s="342"/>
      <c r="L19" s="263">
        <v>0</v>
      </c>
      <c r="M19" s="307"/>
      <c r="N19" s="268">
        <f t="shared" si="0"/>
        <v>0</v>
      </c>
    </row>
    <row r="20" spans="1:14" x14ac:dyDescent="0.2">
      <c r="A20" s="610" t="s">
        <v>234</v>
      </c>
      <c r="B20" s="263">
        <v>0</v>
      </c>
      <c r="C20" s="263"/>
      <c r="D20" s="263">
        <v>0</v>
      </c>
      <c r="E20" s="263"/>
      <c r="F20" s="263">
        <v>0</v>
      </c>
      <c r="G20" s="263"/>
      <c r="H20" s="263">
        <v>0</v>
      </c>
      <c r="I20" s="263"/>
      <c r="J20" s="263">
        <v>0</v>
      </c>
      <c r="K20" s="342"/>
      <c r="L20" s="263">
        <v>0</v>
      </c>
      <c r="M20" s="307"/>
      <c r="N20" s="268">
        <f t="shared" si="0"/>
        <v>0</v>
      </c>
    </row>
    <row r="21" spans="1:14" s="564" customFormat="1" x14ac:dyDescent="0.2">
      <c r="A21" s="610" t="s">
        <v>498</v>
      </c>
      <c r="B21" s="263">
        <v>0</v>
      </c>
      <c r="C21" s="263"/>
      <c r="D21" s="263">
        <v>0</v>
      </c>
      <c r="E21" s="263"/>
      <c r="F21" s="263">
        <v>0</v>
      </c>
      <c r="G21" s="263"/>
      <c r="H21" s="263">
        <v>0</v>
      </c>
      <c r="I21" s="263"/>
      <c r="J21" s="263">
        <v>0</v>
      </c>
      <c r="K21" s="342"/>
      <c r="L21" s="263">
        <v>0</v>
      </c>
      <c r="M21" s="307"/>
      <c r="N21" s="268">
        <f t="shared" si="0"/>
        <v>0</v>
      </c>
    </row>
    <row r="22" spans="1:14" x14ac:dyDescent="0.2">
      <c r="A22" s="610" t="s">
        <v>236</v>
      </c>
      <c r="B22" s="343">
        <v>-42</v>
      </c>
      <c r="C22" s="637"/>
      <c r="D22" s="343">
        <v>0</v>
      </c>
      <c r="E22" s="637"/>
      <c r="F22" s="343">
        <v>0</v>
      </c>
      <c r="G22" s="637"/>
      <c r="H22" s="343">
        <v>0</v>
      </c>
      <c r="I22" s="637">
        <v>0</v>
      </c>
      <c r="J22" s="343">
        <v>0</v>
      </c>
      <c r="K22" s="342"/>
      <c r="L22" s="343">
        <v>0</v>
      </c>
      <c r="M22" s="307"/>
      <c r="N22" s="268">
        <f t="shared" si="0"/>
        <v>-42</v>
      </c>
    </row>
    <row r="23" spans="1:14" x14ac:dyDescent="0.2">
      <c r="A23" s="610"/>
      <c r="B23" s="268"/>
      <c r="C23" s="307"/>
      <c r="D23" s="268"/>
      <c r="E23" s="307"/>
      <c r="F23" s="268"/>
      <c r="G23" s="307"/>
      <c r="H23" s="268"/>
      <c r="I23" s="307"/>
      <c r="J23" s="268"/>
      <c r="K23" s="307"/>
      <c r="L23" s="268"/>
      <c r="M23" s="307"/>
      <c r="N23" s="339"/>
    </row>
    <row r="24" spans="1:14" ht="15.75" thickBot="1" x14ac:dyDescent="0.25">
      <c r="A24" s="4" t="s">
        <v>771</v>
      </c>
      <c r="B24" s="340">
        <f>SUM(B11:B22)</f>
        <v>416</v>
      </c>
      <c r="C24" s="307"/>
      <c r="D24" s="340">
        <f>SUM(D11:D22)</f>
        <v>0</v>
      </c>
      <c r="E24" s="307"/>
      <c r="F24" s="340">
        <f>SUM(F11:F22)</f>
        <v>2490</v>
      </c>
      <c r="G24" s="307"/>
      <c r="H24" s="340">
        <f>SUM(H11:H22)</f>
        <v>0</v>
      </c>
      <c r="I24" s="307"/>
      <c r="J24" s="340">
        <f>SUM(J11:J22)</f>
        <v>0</v>
      </c>
      <c r="K24" s="307"/>
      <c r="L24" s="340">
        <f>SUM(L11:L22)</f>
        <v>0</v>
      </c>
      <c r="M24" s="307"/>
      <c r="N24" s="340">
        <f>SUM(N11:N22)</f>
        <v>2906</v>
      </c>
    </row>
    <row r="25" spans="1:14" x14ac:dyDescent="0.2">
      <c r="A25" s="610"/>
      <c r="B25" s="268"/>
      <c r="C25" s="307"/>
      <c r="D25" s="268"/>
      <c r="E25" s="307"/>
      <c r="F25" s="268"/>
      <c r="G25" s="307"/>
      <c r="H25" s="268"/>
      <c r="I25" s="307"/>
      <c r="J25" s="268"/>
      <c r="K25" s="307"/>
      <c r="L25" s="268"/>
      <c r="M25" s="307"/>
      <c r="N25" s="268"/>
    </row>
    <row r="26" spans="1:14" x14ac:dyDescent="0.2">
      <c r="A26" s="4" t="s">
        <v>772</v>
      </c>
      <c r="B26" s="217">
        <f>+'40'!B36</f>
        <v>385</v>
      </c>
      <c r="C26" s="149"/>
      <c r="D26" s="217">
        <f>+'40'!D36</f>
        <v>0</v>
      </c>
      <c r="E26" s="149"/>
      <c r="F26" s="217">
        <f>+'40'!F36</f>
        <v>1173</v>
      </c>
      <c r="G26" s="149"/>
      <c r="H26" s="217">
        <f>+'40'!H36</f>
        <v>0</v>
      </c>
      <c r="I26" s="149"/>
      <c r="J26" s="217">
        <f>+'40'!J36</f>
        <v>0</v>
      </c>
      <c r="K26" s="149"/>
      <c r="L26" s="217">
        <f>+'40'!L36</f>
        <v>0</v>
      </c>
      <c r="M26" s="307"/>
      <c r="N26" s="268">
        <f t="shared" ref="N26:N34" si="2">SUM(B26,D26,F26,H26,J26,L26)</f>
        <v>1558</v>
      </c>
    </row>
    <row r="27" spans="1:14" x14ac:dyDescent="0.2">
      <c r="A27" s="610" t="s">
        <v>255</v>
      </c>
      <c r="B27" s="263">
        <v>0</v>
      </c>
      <c r="C27" s="637"/>
      <c r="D27" s="263">
        <v>0</v>
      </c>
      <c r="E27" s="637"/>
      <c r="F27" s="263">
        <v>0</v>
      </c>
      <c r="G27" s="637"/>
      <c r="H27" s="263">
        <v>0</v>
      </c>
      <c r="I27" s="637"/>
      <c r="J27" s="263">
        <v>0</v>
      </c>
      <c r="K27" s="342"/>
      <c r="L27" s="263">
        <v>0</v>
      </c>
      <c r="M27" s="307"/>
      <c r="N27" s="268">
        <f t="shared" si="2"/>
        <v>0</v>
      </c>
    </row>
    <row r="28" spans="1:14" x14ac:dyDescent="0.2">
      <c r="A28" s="610" t="s">
        <v>232</v>
      </c>
      <c r="B28" s="263">
        <v>0</v>
      </c>
      <c r="C28" s="637"/>
      <c r="D28" s="263">
        <v>0</v>
      </c>
      <c r="E28" s="637"/>
      <c r="F28" s="263">
        <v>0</v>
      </c>
      <c r="G28" s="637"/>
      <c r="H28" s="263">
        <v>0</v>
      </c>
      <c r="I28" s="637"/>
      <c r="J28" s="263">
        <v>0</v>
      </c>
      <c r="K28" s="342"/>
      <c r="L28" s="263">
        <v>0</v>
      </c>
      <c r="M28" s="307"/>
      <c r="N28" s="268">
        <f t="shared" si="2"/>
        <v>0</v>
      </c>
    </row>
    <row r="29" spans="1:14" s="564" customFormat="1" x14ac:dyDescent="0.2">
      <c r="A29" s="610" t="s">
        <v>487</v>
      </c>
      <c r="B29" s="263">
        <v>0</v>
      </c>
      <c r="C29" s="637"/>
      <c r="D29" s="263">
        <v>0</v>
      </c>
      <c r="E29" s="637"/>
      <c r="F29" s="263">
        <v>0</v>
      </c>
      <c r="G29" s="637"/>
      <c r="H29" s="263">
        <v>0</v>
      </c>
      <c r="I29" s="637"/>
      <c r="J29" s="263">
        <v>0</v>
      </c>
      <c r="K29" s="342"/>
      <c r="L29" s="263">
        <v>0</v>
      </c>
      <c r="M29" s="307"/>
      <c r="N29" s="268">
        <f t="shared" ref="N29" si="3">SUM(B29,D29,F29,H29,J29,L29)</f>
        <v>0</v>
      </c>
    </row>
    <row r="30" spans="1:14" x14ac:dyDescent="0.2">
      <c r="A30" s="610" t="s">
        <v>415</v>
      </c>
      <c r="B30" s="263">
        <v>0</v>
      </c>
      <c r="C30" s="637"/>
      <c r="D30" s="263">
        <v>0</v>
      </c>
      <c r="E30" s="637"/>
      <c r="F30" s="263">
        <v>0</v>
      </c>
      <c r="G30" s="637"/>
      <c r="H30" s="263">
        <v>0</v>
      </c>
      <c r="I30" s="637"/>
      <c r="J30" s="263">
        <v>0</v>
      </c>
      <c r="K30" s="342"/>
      <c r="L30" s="263">
        <v>0</v>
      </c>
      <c r="M30" s="307"/>
      <c r="N30" s="268">
        <f t="shared" si="2"/>
        <v>0</v>
      </c>
    </row>
    <row r="31" spans="1:14" x14ac:dyDescent="0.2">
      <c r="A31" s="610" t="s">
        <v>237</v>
      </c>
      <c r="B31" s="263">
        <v>6</v>
      </c>
      <c r="C31" s="637">
        <v>0</v>
      </c>
      <c r="D31" s="263">
        <v>0</v>
      </c>
      <c r="E31" s="637"/>
      <c r="F31" s="263">
        <v>471</v>
      </c>
      <c r="G31" s="637"/>
      <c r="H31" s="263">
        <v>0</v>
      </c>
      <c r="I31" s="637"/>
      <c r="J31" s="263">
        <v>0</v>
      </c>
      <c r="K31" s="342"/>
      <c r="L31" s="263">
        <v>0</v>
      </c>
      <c r="M31" s="307"/>
      <c r="N31" s="268">
        <f t="shared" si="2"/>
        <v>477</v>
      </c>
    </row>
    <row r="32" spans="1:14" x14ac:dyDescent="0.2">
      <c r="A32" s="610" t="s">
        <v>234</v>
      </c>
      <c r="B32" s="263">
        <v>0</v>
      </c>
      <c r="C32" s="637">
        <v>0</v>
      </c>
      <c r="D32" s="263">
        <v>0</v>
      </c>
      <c r="E32" s="637">
        <v>0</v>
      </c>
      <c r="F32" s="263">
        <v>0</v>
      </c>
      <c r="G32" s="637">
        <v>0</v>
      </c>
      <c r="H32" s="263">
        <v>0</v>
      </c>
      <c r="I32" s="637">
        <v>0</v>
      </c>
      <c r="J32" s="263">
        <v>0</v>
      </c>
      <c r="K32" s="342"/>
      <c r="L32" s="263">
        <v>0</v>
      </c>
      <c r="M32" s="307"/>
      <c r="N32" s="268">
        <f t="shared" si="2"/>
        <v>0</v>
      </c>
    </row>
    <row r="33" spans="1:14" s="564" customFormat="1" x14ac:dyDescent="0.2">
      <c r="A33" s="610" t="s">
        <v>498</v>
      </c>
      <c r="B33" s="263">
        <v>0</v>
      </c>
      <c r="C33" s="263"/>
      <c r="D33" s="263">
        <v>0</v>
      </c>
      <c r="E33" s="263"/>
      <c r="F33" s="263">
        <v>0</v>
      </c>
      <c r="G33" s="263"/>
      <c r="H33" s="263">
        <v>0</v>
      </c>
      <c r="I33" s="263"/>
      <c r="J33" s="263">
        <v>0</v>
      </c>
      <c r="K33" s="342"/>
      <c r="L33" s="263">
        <v>0</v>
      </c>
      <c r="M33" s="307"/>
      <c r="N33" s="268">
        <f t="shared" si="2"/>
        <v>0</v>
      </c>
    </row>
    <row r="34" spans="1:14" x14ac:dyDescent="0.2">
      <c r="A34" s="610" t="s">
        <v>236</v>
      </c>
      <c r="B34" s="343">
        <v>-42</v>
      </c>
      <c r="C34" s="637"/>
      <c r="D34" s="343">
        <v>0</v>
      </c>
      <c r="E34" s="637"/>
      <c r="F34" s="343">
        <v>0</v>
      </c>
      <c r="G34" s="637"/>
      <c r="H34" s="343">
        <v>0</v>
      </c>
      <c r="I34" s="637"/>
      <c r="J34" s="343">
        <v>0</v>
      </c>
      <c r="K34" s="342"/>
      <c r="L34" s="343">
        <v>0</v>
      </c>
      <c r="M34" s="307"/>
      <c r="N34" s="341">
        <f t="shared" si="2"/>
        <v>-42</v>
      </c>
    </row>
    <row r="35" spans="1:14" x14ac:dyDescent="0.2">
      <c r="A35" s="610"/>
      <c r="B35" s="268"/>
      <c r="C35" s="307"/>
      <c r="D35" s="268"/>
      <c r="E35" s="307"/>
      <c r="F35" s="268"/>
      <c r="G35" s="307"/>
      <c r="H35" s="268"/>
      <c r="I35" s="307"/>
      <c r="J35" s="268"/>
      <c r="K35" s="307"/>
      <c r="L35" s="268"/>
      <c r="M35" s="307"/>
      <c r="N35" s="268"/>
    </row>
    <row r="36" spans="1:14" ht="15.75" thickBot="1" x14ac:dyDescent="0.25">
      <c r="A36" s="4" t="s">
        <v>773</v>
      </c>
      <c r="B36" s="340">
        <f>SUM(B26:B35)</f>
        <v>349</v>
      </c>
      <c r="C36" s="307"/>
      <c r="D36" s="340">
        <f>SUM(D26:D35)</f>
        <v>0</v>
      </c>
      <c r="E36" s="307"/>
      <c r="F36" s="340">
        <f>SUM(F26:F35)</f>
        <v>1644</v>
      </c>
      <c r="G36" s="307"/>
      <c r="H36" s="340">
        <f>SUM(H26:H35)</f>
        <v>0</v>
      </c>
      <c r="I36" s="307"/>
      <c r="J36" s="340">
        <f>SUM(J26:J35)</f>
        <v>0</v>
      </c>
      <c r="K36" s="307"/>
      <c r="L36" s="340">
        <f>SUM(L26:L35)</f>
        <v>0</v>
      </c>
      <c r="M36" s="307"/>
      <c r="N36" s="340">
        <f>SUM(N26:N35)</f>
        <v>1993</v>
      </c>
    </row>
    <row r="37" spans="1:14" x14ac:dyDescent="0.2">
      <c r="A37" s="4"/>
      <c r="B37" s="268"/>
      <c r="C37" s="307"/>
      <c r="D37" s="268"/>
      <c r="E37" s="307"/>
      <c r="F37" s="268"/>
      <c r="G37" s="307"/>
      <c r="H37" s="268"/>
      <c r="I37" s="307"/>
      <c r="J37" s="268"/>
      <c r="K37" s="307"/>
      <c r="L37" s="268"/>
      <c r="M37" s="307"/>
      <c r="N37" s="268"/>
    </row>
    <row r="38" spans="1:14" ht="15.75" thickBot="1" x14ac:dyDescent="0.25">
      <c r="A38" s="4" t="s">
        <v>708</v>
      </c>
      <c r="B38" s="340">
        <f>B11-B26</f>
        <v>73</v>
      </c>
      <c r="C38" s="307"/>
      <c r="D38" s="340">
        <f>D11-D26</f>
        <v>0</v>
      </c>
      <c r="E38" s="307"/>
      <c r="F38" s="340">
        <f>F11-F26</f>
        <v>988</v>
      </c>
      <c r="G38" s="307"/>
      <c r="H38" s="340">
        <f>H11-H26</f>
        <v>0</v>
      </c>
      <c r="I38" s="307"/>
      <c r="J38" s="340">
        <f>J11-J26</f>
        <v>0</v>
      </c>
      <c r="K38" s="307"/>
      <c r="L38" s="340">
        <f>L11-L26</f>
        <v>0</v>
      </c>
      <c r="M38" s="307"/>
      <c r="N38" s="340">
        <f>N11-N26</f>
        <v>1061</v>
      </c>
    </row>
    <row r="39" spans="1:14" x14ac:dyDescent="0.2">
      <c r="A39" s="610"/>
      <c r="B39" s="268"/>
      <c r="C39" s="307"/>
      <c r="D39" s="268"/>
      <c r="E39" s="307"/>
      <c r="F39" s="268"/>
      <c r="G39" s="307"/>
      <c r="H39" s="268"/>
      <c r="I39" s="307"/>
      <c r="J39" s="268"/>
      <c r="K39" s="307"/>
      <c r="L39" s="268"/>
      <c r="M39" s="307"/>
      <c r="N39" s="268"/>
    </row>
    <row r="40" spans="1:14" ht="15.75" thickBot="1" x14ac:dyDescent="0.25">
      <c r="A40" s="4" t="s">
        <v>767</v>
      </c>
      <c r="B40" s="340">
        <f>B24-B36</f>
        <v>67</v>
      </c>
      <c r="C40" s="307"/>
      <c r="D40" s="340">
        <f>D24-D36</f>
        <v>0</v>
      </c>
      <c r="E40" s="307"/>
      <c r="F40" s="340">
        <f>F24-F36</f>
        <v>846</v>
      </c>
      <c r="G40" s="307"/>
      <c r="H40" s="340">
        <f>H24-H36</f>
        <v>0</v>
      </c>
      <c r="I40" s="307"/>
      <c r="J40" s="340">
        <f>J24-J36</f>
        <v>0</v>
      </c>
      <c r="K40" s="307"/>
      <c r="L40" s="340">
        <f>L24-L36</f>
        <v>0</v>
      </c>
      <c r="M40" s="307"/>
      <c r="N40" s="340">
        <f>N24-N36</f>
        <v>913</v>
      </c>
    </row>
    <row r="41" spans="1:14" x14ac:dyDescent="0.2">
      <c r="A41" s="610"/>
      <c r="B41" s="268"/>
      <c r="C41" s="307"/>
      <c r="D41" s="268"/>
      <c r="E41" s="307"/>
      <c r="F41" s="268"/>
      <c r="G41" s="307"/>
      <c r="H41" s="268"/>
      <c r="I41" s="307"/>
      <c r="J41" s="268"/>
      <c r="K41" s="307"/>
      <c r="L41" s="268"/>
      <c r="M41" s="307"/>
      <c r="N41" s="268"/>
    </row>
    <row r="42" spans="1:14" x14ac:dyDescent="0.2">
      <c r="A42" s="4"/>
      <c r="B42" s="268"/>
      <c r="C42" s="307"/>
      <c r="D42" s="268"/>
      <c r="E42" s="307"/>
      <c r="F42" s="268"/>
      <c r="G42" s="307"/>
      <c r="H42" s="268"/>
      <c r="I42" s="307"/>
      <c r="J42" s="268"/>
      <c r="K42" s="307"/>
      <c r="L42" s="268"/>
      <c r="M42" s="307"/>
      <c r="N42" s="268"/>
    </row>
    <row r="43" spans="1:14" x14ac:dyDescent="0.2">
      <c r="A43" s="4" t="s">
        <v>765</v>
      </c>
      <c r="B43" s="268"/>
      <c r="C43" s="307"/>
      <c r="D43" s="307"/>
      <c r="E43" s="307"/>
      <c r="F43" s="268"/>
      <c r="G43" s="307"/>
      <c r="H43" s="307"/>
      <c r="I43" s="307"/>
      <c r="J43" s="268"/>
      <c r="K43" s="307"/>
      <c r="L43" s="268"/>
      <c r="M43" s="307"/>
      <c r="N43" s="268"/>
    </row>
    <row r="44" spans="1:14" x14ac:dyDescent="0.2">
      <c r="A44" s="6" t="s">
        <v>238</v>
      </c>
      <c r="B44" s="263">
        <v>52</v>
      </c>
      <c r="C44" s="345"/>
      <c r="D44" s="263">
        <v>0</v>
      </c>
      <c r="E44" s="345"/>
      <c r="F44" s="263">
        <v>846</v>
      </c>
      <c r="G44" s="345"/>
      <c r="H44" s="637">
        <v>0</v>
      </c>
      <c r="I44" s="345"/>
      <c r="J44" s="263">
        <v>0</v>
      </c>
      <c r="K44" s="307"/>
      <c r="L44" s="263">
        <v>0</v>
      </c>
      <c r="M44" s="307"/>
      <c r="N44" s="268">
        <f>SUM(B44,D44,F44,H44,J44,L44)</f>
        <v>898</v>
      </c>
    </row>
    <row r="45" spans="1:14" x14ac:dyDescent="0.2">
      <c r="A45" s="6" t="s">
        <v>239</v>
      </c>
      <c r="B45" s="263">
        <v>15</v>
      </c>
      <c r="C45" s="345"/>
      <c r="D45" s="637">
        <v>0</v>
      </c>
      <c r="E45" s="345"/>
      <c r="F45" s="263">
        <v>0</v>
      </c>
      <c r="G45" s="345"/>
      <c r="H45" s="637">
        <v>0</v>
      </c>
      <c r="I45" s="345"/>
      <c r="J45" s="263">
        <v>0</v>
      </c>
      <c r="K45" s="307"/>
      <c r="L45" s="637">
        <v>0</v>
      </c>
      <c r="M45" s="307"/>
      <c r="N45" s="268">
        <f>SUM(B45,D45,F45,H45,J45,L45)</f>
        <v>15</v>
      </c>
    </row>
    <row r="46" spans="1:14" x14ac:dyDescent="0.2">
      <c r="A46" s="6" t="s">
        <v>240</v>
      </c>
      <c r="B46" s="263">
        <v>0</v>
      </c>
      <c r="C46" s="345"/>
      <c r="D46" s="637">
        <v>0</v>
      </c>
      <c r="E46" s="345"/>
      <c r="F46" s="263">
        <v>0</v>
      </c>
      <c r="G46" s="345"/>
      <c r="H46" s="637">
        <v>0</v>
      </c>
      <c r="I46" s="345"/>
      <c r="J46" s="263">
        <v>0</v>
      </c>
      <c r="K46" s="307"/>
      <c r="L46" s="637">
        <v>0</v>
      </c>
      <c r="M46" s="307"/>
      <c r="N46" s="268">
        <f>SUM(B46,D46,F46,H46,J46,L46)</f>
        <v>0</v>
      </c>
    </row>
    <row r="47" spans="1:14" x14ac:dyDescent="0.2">
      <c r="A47" s="6" t="s">
        <v>260</v>
      </c>
      <c r="B47" s="343">
        <v>0</v>
      </c>
      <c r="C47" s="345"/>
      <c r="D47" s="343">
        <v>0</v>
      </c>
      <c r="E47" s="345"/>
      <c r="F47" s="343">
        <v>0</v>
      </c>
      <c r="G47" s="345"/>
      <c r="H47" s="343">
        <v>0</v>
      </c>
      <c r="I47" s="345"/>
      <c r="J47" s="343">
        <v>0</v>
      </c>
      <c r="K47" s="307"/>
      <c r="L47" s="343">
        <v>0</v>
      </c>
      <c r="M47" s="307"/>
      <c r="N47" s="341">
        <f>SUM(B47,D47,F47,H47,J47,L47)</f>
        <v>0</v>
      </c>
    </row>
    <row r="48" spans="1:14" ht="15.75" thickBot="1" x14ac:dyDescent="0.25">
      <c r="A48" s="4" t="s">
        <v>774</v>
      </c>
      <c r="B48" s="340">
        <f>SUM(B44:B47)</f>
        <v>67</v>
      </c>
      <c r="C48" s="307"/>
      <c r="D48" s="340">
        <f>SUM(D44:D47)</f>
        <v>0</v>
      </c>
      <c r="E48" s="307"/>
      <c r="F48" s="340">
        <f>SUM(F44:F47)</f>
        <v>846</v>
      </c>
      <c r="G48" s="307"/>
      <c r="H48" s="340">
        <f>SUM(H44:H47)</f>
        <v>0</v>
      </c>
      <c r="I48" s="307"/>
      <c r="J48" s="340">
        <f>SUM(J44:J47)</f>
        <v>0</v>
      </c>
      <c r="K48" s="307"/>
      <c r="L48" s="340">
        <f>SUM(L44:L47)</f>
        <v>0</v>
      </c>
      <c r="M48" s="307"/>
      <c r="N48" s="340">
        <f>SUM(N44:N47)</f>
        <v>913</v>
      </c>
    </row>
    <row r="49" spans="1:15" x14ac:dyDescent="0.2">
      <c r="A49" s="819"/>
      <c r="B49" s="819"/>
      <c r="C49" s="819"/>
      <c r="D49" s="819"/>
      <c r="E49" s="819"/>
      <c r="F49" s="819"/>
      <c r="G49" s="819"/>
      <c r="H49" s="819"/>
      <c r="I49" s="819"/>
      <c r="J49" s="819"/>
      <c r="K49" s="819"/>
      <c r="L49" s="819"/>
      <c r="M49" s="819"/>
      <c r="N49" s="819"/>
      <c r="O49" s="819"/>
    </row>
    <row r="50" spans="1:15" x14ac:dyDescent="0.2">
      <c r="A50" s="819"/>
      <c r="B50" s="819"/>
      <c r="C50" s="819"/>
      <c r="D50" s="819"/>
      <c r="E50" s="819"/>
      <c r="F50" s="819"/>
      <c r="G50" s="819"/>
      <c r="H50" s="819"/>
      <c r="I50" s="819"/>
      <c r="J50" s="819"/>
      <c r="K50" s="819"/>
      <c r="L50" s="819"/>
      <c r="M50" s="819"/>
      <c r="N50" s="819"/>
      <c r="O50" s="819"/>
    </row>
    <row r="51" spans="1:15" x14ac:dyDescent="0.2">
      <c r="A51" s="819"/>
      <c r="B51" s="819"/>
      <c r="C51" s="819"/>
      <c r="D51" s="819"/>
      <c r="E51" s="819"/>
      <c r="F51" s="819"/>
      <c r="G51" s="819"/>
      <c r="H51" s="819"/>
      <c r="I51" s="819"/>
      <c r="J51" s="819"/>
      <c r="K51" s="819"/>
      <c r="L51" s="819"/>
      <c r="M51" s="819"/>
      <c r="N51" s="819"/>
      <c r="O51" s="819"/>
    </row>
    <row r="52" spans="1:15" x14ac:dyDescent="0.2">
      <c r="A52" s="819"/>
      <c r="B52" s="819"/>
      <c r="C52" s="819"/>
      <c r="D52" s="819"/>
      <c r="E52" s="819"/>
      <c r="F52" s="819"/>
      <c r="G52" s="819"/>
      <c r="H52" s="819"/>
      <c r="I52" s="819"/>
      <c r="J52" s="819"/>
      <c r="K52" s="819"/>
      <c r="L52" s="819"/>
      <c r="M52" s="819"/>
      <c r="N52" s="819"/>
      <c r="O52" s="819"/>
    </row>
    <row r="53" spans="1:15" x14ac:dyDescent="0.2">
      <c r="A53" s="819"/>
      <c r="B53" s="819"/>
      <c r="C53" s="819"/>
      <c r="D53" s="819"/>
      <c r="E53" s="819"/>
      <c r="F53" s="819"/>
      <c r="G53" s="819"/>
      <c r="H53" s="819"/>
      <c r="I53" s="819"/>
      <c r="J53" s="819"/>
      <c r="K53" s="819"/>
      <c r="L53" s="819"/>
      <c r="M53" s="819"/>
      <c r="N53" s="819"/>
      <c r="O53" s="819"/>
    </row>
    <row r="54" spans="1:15" x14ac:dyDescent="0.2">
      <c r="A54" s="819"/>
      <c r="B54" s="819"/>
      <c r="C54" s="819"/>
      <c r="D54" s="819"/>
      <c r="E54" s="819"/>
      <c r="F54" s="819"/>
      <c r="G54" s="819"/>
      <c r="H54" s="819"/>
      <c r="I54" s="819"/>
      <c r="J54" s="819"/>
      <c r="K54" s="819"/>
      <c r="L54" s="819"/>
      <c r="M54" s="819"/>
      <c r="N54" s="819"/>
      <c r="O54" s="819"/>
    </row>
    <row r="55" spans="1:15" x14ac:dyDescent="0.2">
      <c r="A55" s="819"/>
      <c r="B55" s="819"/>
      <c r="C55" s="819"/>
      <c r="D55" s="819"/>
      <c r="E55" s="819"/>
      <c r="F55" s="819"/>
      <c r="G55" s="819"/>
      <c r="H55" s="819"/>
      <c r="I55" s="819"/>
      <c r="J55" s="819"/>
      <c r="K55" s="819"/>
      <c r="L55" s="819"/>
      <c r="M55" s="819"/>
      <c r="N55" s="819"/>
      <c r="O55" s="819"/>
    </row>
    <row r="56" spans="1:15" x14ac:dyDescent="0.2">
      <c r="A56" s="819"/>
      <c r="B56" s="819"/>
      <c r="C56" s="819"/>
      <c r="D56" s="819"/>
      <c r="E56" s="819"/>
      <c r="F56" s="819"/>
      <c r="G56" s="819"/>
      <c r="H56" s="819"/>
      <c r="I56" s="819"/>
      <c r="J56" s="819"/>
      <c r="K56" s="819"/>
      <c r="L56" s="819"/>
      <c r="M56" s="819"/>
      <c r="N56" s="819"/>
      <c r="O56" s="819"/>
    </row>
    <row r="57" spans="1:15" x14ac:dyDescent="0.2">
      <c r="A57" s="819"/>
      <c r="B57" s="819"/>
      <c r="C57" s="819"/>
      <c r="D57" s="819"/>
      <c r="E57" s="819"/>
      <c r="F57" s="819"/>
      <c r="G57" s="819"/>
      <c r="H57" s="819"/>
      <c r="I57" s="819"/>
      <c r="J57" s="819"/>
      <c r="K57" s="819"/>
      <c r="L57" s="819"/>
      <c r="M57" s="819"/>
      <c r="N57" s="819"/>
      <c r="O57" s="819"/>
    </row>
    <row r="58" spans="1:15" x14ac:dyDescent="0.2">
      <c r="A58" s="819"/>
      <c r="B58" s="819"/>
      <c r="C58" s="819"/>
      <c r="D58" s="819"/>
      <c r="E58" s="819"/>
      <c r="F58" s="819"/>
      <c r="G58" s="819"/>
      <c r="H58" s="819"/>
      <c r="I58" s="819"/>
      <c r="J58" s="819"/>
      <c r="K58" s="819"/>
      <c r="L58" s="819"/>
      <c r="M58" s="819"/>
      <c r="N58" s="819"/>
      <c r="O58" s="819"/>
    </row>
    <row r="59" spans="1:15" x14ac:dyDescent="0.2">
      <c r="A59" s="819"/>
      <c r="B59" s="819"/>
      <c r="C59" s="819"/>
      <c r="D59" s="819"/>
      <c r="E59" s="819"/>
      <c r="F59" s="819"/>
      <c r="G59" s="819"/>
      <c r="H59" s="819"/>
      <c r="I59" s="819"/>
      <c r="J59" s="819"/>
      <c r="K59" s="819"/>
      <c r="L59" s="819"/>
      <c r="M59" s="819"/>
      <c r="N59" s="819"/>
      <c r="O59" s="819"/>
    </row>
    <row r="60" spans="1:15" x14ac:dyDescent="0.2">
      <c r="A60" s="819"/>
      <c r="B60" s="819"/>
      <c r="C60" s="819"/>
      <c r="D60" s="819"/>
      <c r="E60" s="819"/>
      <c r="F60" s="819"/>
      <c r="G60" s="819"/>
      <c r="H60" s="819"/>
      <c r="I60" s="819"/>
      <c r="J60" s="819"/>
      <c r="K60" s="819"/>
      <c r="L60" s="819"/>
      <c r="M60" s="819"/>
      <c r="N60" s="819"/>
      <c r="O60" s="819"/>
    </row>
    <row r="61" spans="1:15" x14ac:dyDescent="0.2">
      <c r="A61" s="819"/>
      <c r="B61" s="819"/>
      <c r="C61" s="819"/>
      <c r="D61" s="819"/>
      <c r="E61" s="819"/>
      <c r="F61" s="819"/>
      <c r="G61" s="819"/>
      <c r="H61" s="819"/>
      <c r="I61" s="819"/>
      <c r="J61" s="819"/>
      <c r="K61" s="819"/>
      <c r="L61" s="819"/>
      <c r="M61" s="819"/>
      <c r="N61" s="819"/>
      <c r="O61" s="819"/>
    </row>
    <row r="62" spans="1:15" x14ac:dyDescent="0.2">
      <c r="A62" s="819"/>
      <c r="B62" s="819"/>
      <c r="C62" s="819"/>
      <c r="D62" s="819"/>
      <c r="E62" s="819"/>
      <c r="F62" s="819"/>
      <c r="G62" s="819"/>
      <c r="H62" s="819"/>
      <c r="I62" s="819"/>
      <c r="J62" s="819"/>
      <c r="K62" s="819"/>
      <c r="L62" s="819"/>
      <c r="M62" s="819"/>
      <c r="N62" s="819"/>
      <c r="O62" s="819"/>
    </row>
    <row r="63" spans="1:15" x14ac:dyDescent="0.2">
      <c r="A63" s="819"/>
      <c r="B63" s="819"/>
      <c r="C63" s="819"/>
      <c r="D63" s="819"/>
      <c r="E63" s="819"/>
      <c r="F63" s="819"/>
      <c r="G63" s="819"/>
      <c r="H63" s="819"/>
      <c r="I63" s="819"/>
      <c r="J63" s="819"/>
      <c r="K63" s="819"/>
      <c r="L63" s="819"/>
      <c r="M63" s="819"/>
      <c r="N63" s="819"/>
      <c r="O63" s="819"/>
    </row>
    <row r="64" spans="1:15" x14ac:dyDescent="0.2">
      <c r="A64" s="819"/>
      <c r="B64" s="819"/>
      <c r="C64" s="819"/>
      <c r="D64" s="819"/>
      <c r="E64" s="819"/>
      <c r="F64" s="819"/>
      <c r="G64" s="819"/>
      <c r="H64" s="819"/>
      <c r="I64" s="819"/>
      <c r="J64" s="819"/>
      <c r="K64" s="819"/>
      <c r="L64" s="819"/>
      <c r="M64" s="819"/>
      <c r="N64" s="819"/>
      <c r="O64" s="819"/>
    </row>
    <row r="65" spans="1:14" x14ac:dyDescent="0.2">
      <c r="A65" s="623"/>
      <c r="B65" s="623"/>
      <c r="C65" s="623"/>
      <c r="D65" s="623"/>
      <c r="E65" s="623"/>
      <c r="F65" s="623"/>
      <c r="G65" s="623"/>
      <c r="H65" s="623"/>
      <c r="I65" s="623"/>
      <c r="J65" s="623"/>
      <c r="K65" s="623"/>
      <c r="L65" s="623"/>
      <c r="M65" s="623"/>
      <c r="N65" s="623"/>
    </row>
    <row r="66" spans="1:14" x14ac:dyDescent="0.2">
      <c r="A66" s="623"/>
      <c r="B66" s="623"/>
      <c r="C66" s="623"/>
      <c r="D66" s="623"/>
      <c r="E66" s="623"/>
      <c r="F66" s="623"/>
      <c r="G66" s="623"/>
      <c r="H66" s="623"/>
      <c r="I66" s="623"/>
      <c r="J66" s="623"/>
      <c r="K66" s="623"/>
      <c r="L66" s="623"/>
      <c r="M66" s="623"/>
      <c r="N66" s="623"/>
    </row>
  </sheetData>
  <sheetProtection password="D714" sheet="1" objects="1" scenarios="1"/>
  <customSheetViews>
    <customSheetView guid="{44A2B057-7D30-4594-817B-0DBCD9A92E4A}" fitToPage="1">
      <selection activeCell="F26" sqref="F26"/>
      <pageMargins left="0.70866141732283472" right="0.70866141732283472" top="0.74803149606299213" bottom="0.74803149606299213" header="0.31496062992125984" footer="0.31496062992125984"/>
      <pageSetup paperSize="9" scale="81" orientation="portrait" r:id="rId1"/>
      <headerFooter>
        <oddFooter>&amp;C&amp;A</oddFooter>
      </headerFooter>
    </customSheetView>
    <customSheetView guid="{7FD99AA4-5903-494A-9F09-AEC84FBFFB84}" fitToPage="1">
      <selection activeCell="F26" sqref="F26"/>
      <pageMargins left="0.70866141732283472" right="0.70866141732283472" top="0.74803149606299213" bottom="0.74803149606299213" header="0.31496062992125984" footer="0.31496062992125984"/>
      <pageSetup paperSize="9" scale="81" orientation="portrait" r:id="rId2"/>
      <headerFooter>
        <oddFooter>&amp;C&amp;A</oddFooter>
      </headerFooter>
    </customSheetView>
  </customSheetViews>
  <mergeCells count="7">
    <mergeCell ref="N5:N7"/>
    <mergeCell ref="B5:B7"/>
    <mergeCell ref="D5:D7"/>
    <mergeCell ref="F5:F7"/>
    <mergeCell ref="H5:H7"/>
    <mergeCell ref="J5:J7"/>
    <mergeCell ref="L5:L7"/>
  </mergeCells>
  <pageMargins left="0.70866141732283472" right="0.70866141732283472" top="0.74803149606299213" bottom="0.74803149606299213" header="0.31496062992125984" footer="0.31496062992125984"/>
  <pageSetup paperSize="9" scale="81" orientation="portrait" r:id="rId3"/>
  <headerFooter>
    <oddFooter>&amp;C&amp;A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N102"/>
  <sheetViews>
    <sheetView topLeftCell="A34" workbookViewId="0">
      <selection activeCell="H50" sqref="H50"/>
    </sheetView>
  </sheetViews>
  <sheetFormatPr defaultRowHeight="15" x14ac:dyDescent="0.2"/>
  <cols>
    <col min="1" max="1" width="23.6640625" customWidth="1"/>
    <col min="3" max="3" width="0.6640625" customWidth="1"/>
    <col min="5" max="5" width="0.6640625" customWidth="1"/>
    <col min="7" max="7" width="0.6640625" customWidth="1"/>
    <col min="9" max="9" width="0.6640625" customWidth="1"/>
    <col min="10" max="10" width="9.6640625" customWidth="1"/>
    <col min="11" max="11" width="0.6640625" customWidth="1"/>
    <col min="12" max="12" width="9.5546875" customWidth="1"/>
    <col min="13" max="13" width="0.6640625" customWidth="1"/>
  </cols>
  <sheetData>
    <row r="1" spans="1:14" ht="15.75" x14ac:dyDescent="0.25">
      <c r="A1" s="20" t="str">
        <f>+'1'!A1</f>
        <v>CWM TAF LOCAL HEALTH BOARD ANNUAL ACCOUNTS 2018-19</v>
      </c>
      <c r="B1" s="68"/>
      <c r="C1" s="68"/>
      <c r="D1" s="68"/>
      <c r="E1" s="68"/>
      <c r="F1" s="68"/>
      <c r="G1" s="68"/>
      <c r="H1" s="68"/>
      <c r="I1" s="68"/>
      <c r="J1" s="255"/>
      <c r="K1" s="255"/>
      <c r="L1" s="255"/>
      <c r="M1" s="255"/>
      <c r="N1" s="255"/>
    </row>
    <row r="3" spans="1:14" ht="15.75" x14ac:dyDescent="0.25">
      <c r="A3" s="25" t="s">
        <v>507</v>
      </c>
      <c r="B3" s="332"/>
      <c r="C3" s="332"/>
      <c r="D3" s="332"/>
      <c r="E3" s="332"/>
      <c r="F3" s="332"/>
      <c r="G3" s="332"/>
      <c r="H3" s="332"/>
      <c r="I3" s="332"/>
      <c r="J3" s="332"/>
      <c r="K3" s="332"/>
      <c r="L3" s="332"/>
      <c r="M3" s="332"/>
      <c r="N3" s="332"/>
    </row>
    <row r="4" spans="1:14" ht="14.25" customHeight="1" x14ac:dyDescent="0.25">
      <c r="A4" s="1126" t="s">
        <v>611</v>
      </c>
      <c r="B4" s="334"/>
      <c r="C4" s="335"/>
      <c r="D4" s="336"/>
      <c r="E4" s="335"/>
      <c r="F4" s="336"/>
      <c r="G4" s="335"/>
      <c r="H4" s="334"/>
      <c r="I4" s="335"/>
      <c r="J4" s="334"/>
      <c r="K4" s="335"/>
      <c r="L4" s="335"/>
      <c r="M4" s="335"/>
      <c r="N4" s="334"/>
    </row>
    <row r="5" spans="1:14" x14ac:dyDescent="0.2">
      <c r="A5" s="333"/>
      <c r="B5" s="1424" t="s">
        <v>254</v>
      </c>
      <c r="C5" s="337"/>
      <c r="D5" s="1424" t="s">
        <v>409</v>
      </c>
      <c r="E5" s="337"/>
      <c r="F5" s="1424" t="s">
        <v>410</v>
      </c>
      <c r="G5" s="337"/>
      <c r="H5" s="1424" t="s">
        <v>261</v>
      </c>
      <c r="I5" s="337"/>
      <c r="J5" s="1424" t="s">
        <v>411</v>
      </c>
      <c r="K5" s="337"/>
      <c r="L5" s="1424" t="s">
        <v>412</v>
      </c>
      <c r="M5" s="337"/>
      <c r="N5" s="1424" t="s">
        <v>413</v>
      </c>
    </row>
    <row r="6" spans="1:14" x14ac:dyDescent="0.2">
      <c r="A6" s="333"/>
      <c r="B6" s="1424"/>
      <c r="C6" s="337"/>
      <c r="D6" s="1424"/>
      <c r="E6" s="337"/>
      <c r="F6" s="1424"/>
      <c r="G6" s="337"/>
      <c r="H6" s="1424"/>
      <c r="I6" s="337"/>
      <c r="J6" s="1424"/>
      <c r="K6" s="337"/>
      <c r="L6" s="1424"/>
      <c r="M6" s="337"/>
      <c r="N6" s="1424"/>
    </row>
    <row r="7" spans="1:14" ht="22.5" customHeight="1" x14ac:dyDescent="0.2">
      <c r="A7" s="333"/>
      <c r="B7" s="1424"/>
      <c r="C7" s="337"/>
      <c r="D7" s="1424"/>
      <c r="E7" s="337"/>
      <c r="F7" s="1424"/>
      <c r="G7" s="337"/>
      <c r="H7" s="1424"/>
      <c r="I7" s="337"/>
      <c r="J7" s="1424"/>
      <c r="K7" s="337"/>
      <c r="L7" s="1424"/>
      <c r="M7" s="337"/>
      <c r="N7" s="1424"/>
    </row>
    <row r="8" spans="1:14" x14ac:dyDescent="0.2">
      <c r="A8" s="333"/>
      <c r="B8" s="333"/>
      <c r="C8" s="332"/>
      <c r="D8" s="333"/>
      <c r="E8" s="332"/>
      <c r="F8" s="333"/>
      <c r="G8" s="332"/>
      <c r="H8" s="333"/>
      <c r="I8" s="332"/>
      <c r="J8" s="333"/>
      <c r="K8" s="332"/>
      <c r="L8" s="333"/>
      <c r="M8" s="332"/>
      <c r="N8" s="333"/>
    </row>
    <row r="9" spans="1:14" x14ac:dyDescent="0.2">
      <c r="A9" s="610"/>
      <c r="B9" s="289" t="s">
        <v>32</v>
      </c>
      <c r="C9" s="706"/>
      <c r="D9" s="289" t="s">
        <v>32</v>
      </c>
      <c r="E9" s="706"/>
      <c r="F9" s="289" t="s">
        <v>32</v>
      </c>
      <c r="G9" s="706"/>
      <c r="H9" s="289" t="s">
        <v>32</v>
      </c>
      <c r="I9" s="706"/>
      <c r="J9" s="289" t="s">
        <v>32</v>
      </c>
      <c r="K9" s="706"/>
      <c r="L9" s="289" t="s">
        <v>32</v>
      </c>
      <c r="M9" s="706"/>
      <c r="N9" s="289" t="s">
        <v>32</v>
      </c>
    </row>
    <row r="10" spans="1:14" x14ac:dyDescent="0.2">
      <c r="A10" s="4"/>
      <c r="B10" s="610"/>
      <c r="C10" s="41"/>
      <c r="D10" s="610"/>
      <c r="E10" s="41"/>
      <c r="F10" s="610"/>
      <c r="G10" s="41"/>
      <c r="H10" s="610"/>
      <c r="I10" s="41"/>
      <c r="J10" s="610"/>
      <c r="K10" s="41"/>
      <c r="L10" s="610"/>
      <c r="M10" s="41"/>
      <c r="N10" s="610"/>
    </row>
    <row r="11" spans="1:14" x14ac:dyDescent="0.2">
      <c r="A11" s="4" t="s">
        <v>621</v>
      </c>
      <c r="B11" s="217">
        <v>443</v>
      </c>
      <c r="C11" s="149"/>
      <c r="D11" s="217">
        <v>0</v>
      </c>
      <c r="E11" s="149"/>
      <c r="F11" s="217">
        <v>2161</v>
      </c>
      <c r="G11" s="149"/>
      <c r="H11" s="217">
        <v>0</v>
      </c>
      <c r="I11" s="149"/>
      <c r="J11" s="217">
        <v>0</v>
      </c>
      <c r="K11" s="149"/>
      <c r="L11" s="217">
        <v>0</v>
      </c>
      <c r="M11" s="307"/>
      <c r="N11" s="268">
        <f>SUM(B11,D11,F11,H11,J11,L11)</f>
        <v>2604</v>
      </c>
    </row>
    <row r="12" spans="1:14" x14ac:dyDescent="0.2">
      <c r="A12" s="610" t="s">
        <v>255</v>
      </c>
      <c r="B12" s="217">
        <v>0</v>
      </c>
      <c r="C12" s="149">
        <v>0</v>
      </c>
      <c r="D12" s="217">
        <v>0</v>
      </c>
      <c r="E12" s="149">
        <v>0</v>
      </c>
      <c r="F12" s="217">
        <v>0</v>
      </c>
      <c r="G12" s="149">
        <v>0</v>
      </c>
      <c r="H12" s="217">
        <v>0</v>
      </c>
      <c r="I12" s="149">
        <v>0</v>
      </c>
      <c r="J12" s="217">
        <v>0</v>
      </c>
      <c r="K12" s="149"/>
      <c r="L12" s="217">
        <v>0</v>
      </c>
      <c r="M12" s="307"/>
      <c r="N12" s="268">
        <f t="shared" ref="N12:N22" si="0">SUM(B12,D12,F12,H12,J12,L12)</f>
        <v>0</v>
      </c>
    </row>
    <row r="13" spans="1:14" x14ac:dyDescent="0.2">
      <c r="A13" s="610" t="s">
        <v>232</v>
      </c>
      <c r="B13" s="217">
        <v>0</v>
      </c>
      <c r="C13" s="149"/>
      <c r="D13" s="217">
        <v>0</v>
      </c>
      <c r="E13" s="149"/>
      <c r="F13" s="217">
        <v>0</v>
      </c>
      <c r="G13" s="149"/>
      <c r="H13" s="217">
        <v>0</v>
      </c>
      <c r="I13" s="149"/>
      <c r="J13" s="217">
        <v>0</v>
      </c>
      <c r="K13" s="149"/>
      <c r="L13" s="217">
        <v>0</v>
      </c>
      <c r="M13" s="307"/>
      <c r="N13" s="268">
        <f t="shared" si="0"/>
        <v>0</v>
      </c>
    </row>
    <row r="14" spans="1:14" s="564" customFormat="1" x14ac:dyDescent="0.2">
      <c r="A14" s="610" t="s">
        <v>487</v>
      </c>
      <c r="B14" s="217">
        <v>0</v>
      </c>
      <c r="C14" s="149"/>
      <c r="D14" s="217">
        <v>0</v>
      </c>
      <c r="E14" s="149"/>
      <c r="F14" s="217">
        <v>0</v>
      </c>
      <c r="G14" s="149"/>
      <c r="H14" s="217">
        <v>0</v>
      </c>
      <c r="I14" s="149"/>
      <c r="J14" s="217">
        <v>0</v>
      </c>
      <c r="K14" s="149"/>
      <c r="L14" s="217">
        <v>0</v>
      </c>
      <c r="M14" s="307"/>
      <c r="N14" s="268">
        <f t="shared" ref="N14" si="1">SUM(B14,D14,F14,H14,J14,L14)</f>
        <v>0</v>
      </c>
    </row>
    <row r="15" spans="1:14" x14ac:dyDescent="0.2">
      <c r="A15" s="338" t="s">
        <v>8</v>
      </c>
      <c r="B15" s="217">
        <v>0</v>
      </c>
      <c r="C15" s="149"/>
      <c r="D15" s="217">
        <v>0</v>
      </c>
      <c r="E15" s="149"/>
      <c r="F15" s="217">
        <v>0</v>
      </c>
      <c r="G15" s="149"/>
      <c r="H15" s="217">
        <v>0</v>
      </c>
      <c r="I15" s="149"/>
      <c r="J15" s="217">
        <v>0</v>
      </c>
      <c r="K15" s="149"/>
      <c r="L15" s="217">
        <v>0</v>
      </c>
      <c r="M15" s="307"/>
      <c r="N15" s="268">
        <f t="shared" si="0"/>
        <v>0</v>
      </c>
    </row>
    <row r="16" spans="1:14" x14ac:dyDescent="0.2">
      <c r="A16" s="610" t="s">
        <v>256</v>
      </c>
      <c r="B16" s="217">
        <v>24</v>
      </c>
      <c r="C16" s="149"/>
      <c r="D16" s="217">
        <v>0</v>
      </c>
      <c r="E16" s="149"/>
      <c r="F16" s="217">
        <v>0</v>
      </c>
      <c r="G16" s="149"/>
      <c r="H16" s="217">
        <v>0</v>
      </c>
      <c r="I16" s="149"/>
      <c r="J16" s="217">
        <v>0</v>
      </c>
      <c r="K16" s="149"/>
      <c r="L16" s="217">
        <v>0</v>
      </c>
      <c r="M16" s="307"/>
      <c r="N16" s="268">
        <f t="shared" si="0"/>
        <v>24</v>
      </c>
    </row>
    <row r="17" spans="1:14" x14ac:dyDescent="0.2">
      <c r="A17" s="610" t="s">
        <v>257</v>
      </c>
      <c r="B17" s="217">
        <v>0</v>
      </c>
      <c r="C17" s="149"/>
      <c r="D17" s="217">
        <v>0</v>
      </c>
      <c r="E17" s="149"/>
      <c r="F17" s="217">
        <v>0</v>
      </c>
      <c r="G17" s="149"/>
      <c r="H17" s="217">
        <v>0</v>
      </c>
      <c r="I17" s="149"/>
      <c r="J17" s="217">
        <v>0</v>
      </c>
      <c r="K17" s="149"/>
      <c r="L17" s="217">
        <v>0</v>
      </c>
      <c r="M17" s="307"/>
      <c r="N17" s="268">
        <f t="shared" si="0"/>
        <v>0</v>
      </c>
    </row>
    <row r="18" spans="1:14" x14ac:dyDescent="0.2">
      <c r="A18" s="610" t="s">
        <v>258</v>
      </c>
      <c r="B18" s="217">
        <v>0</v>
      </c>
      <c r="C18" s="149"/>
      <c r="D18" s="217">
        <v>0</v>
      </c>
      <c r="E18" s="149"/>
      <c r="F18" s="217">
        <v>0</v>
      </c>
      <c r="G18" s="149"/>
      <c r="H18" s="217">
        <v>0</v>
      </c>
      <c r="I18" s="149"/>
      <c r="J18" s="217">
        <v>0</v>
      </c>
      <c r="K18" s="149"/>
      <c r="L18" s="217">
        <v>0</v>
      </c>
      <c r="M18" s="307"/>
      <c r="N18" s="268">
        <f t="shared" si="0"/>
        <v>0</v>
      </c>
    </row>
    <row r="19" spans="1:14" x14ac:dyDescent="0.2">
      <c r="A19" s="610" t="s">
        <v>259</v>
      </c>
      <c r="B19" s="217">
        <v>0</v>
      </c>
      <c r="C19" s="149"/>
      <c r="D19" s="217">
        <v>0</v>
      </c>
      <c r="E19" s="149"/>
      <c r="F19" s="217">
        <v>0</v>
      </c>
      <c r="G19" s="149"/>
      <c r="H19" s="217">
        <v>0</v>
      </c>
      <c r="I19" s="149"/>
      <c r="J19" s="217">
        <v>0</v>
      </c>
      <c r="K19" s="149"/>
      <c r="L19" s="217">
        <v>0</v>
      </c>
      <c r="M19" s="307"/>
      <c r="N19" s="268">
        <f t="shared" si="0"/>
        <v>0</v>
      </c>
    </row>
    <row r="20" spans="1:14" x14ac:dyDescent="0.2">
      <c r="A20" s="610" t="s">
        <v>234</v>
      </c>
      <c r="B20" s="217">
        <v>0</v>
      </c>
      <c r="C20" s="149"/>
      <c r="D20" s="217">
        <v>0</v>
      </c>
      <c r="E20" s="149"/>
      <c r="F20" s="217">
        <v>0</v>
      </c>
      <c r="G20" s="149"/>
      <c r="H20" s="217">
        <v>0</v>
      </c>
      <c r="I20" s="149"/>
      <c r="J20" s="217">
        <v>0</v>
      </c>
      <c r="K20" s="149"/>
      <c r="L20" s="217">
        <v>0</v>
      </c>
      <c r="M20" s="307"/>
      <c r="N20" s="268">
        <f t="shared" si="0"/>
        <v>0</v>
      </c>
    </row>
    <row r="21" spans="1:14" s="564" customFormat="1" x14ac:dyDescent="0.2">
      <c r="A21" s="610" t="s">
        <v>498</v>
      </c>
      <c r="B21" s="217">
        <v>0</v>
      </c>
      <c r="C21" s="149"/>
      <c r="D21" s="217">
        <v>0</v>
      </c>
      <c r="E21" s="149"/>
      <c r="F21" s="217">
        <v>0</v>
      </c>
      <c r="G21" s="149"/>
      <c r="H21" s="217">
        <v>0</v>
      </c>
      <c r="I21" s="149"/>
      <c r="J21" s="217">
        <v>0</v>
      </c>
      <c r="K21" s="149"/>
      <c r="L21" s="217">
        <v>0</v>
      </c>
      <c r="M21" s="307"/>
      <c r="N21" s="268">
        <f t="shared" ref="N21" si="2">SUM(B21,D21,F21,H21,J21,L21)</f>
        <v>0</v>
      </c>
    </row>
    <row r="22" spans="1:14" x14ac:dyDescent="0.2">
      <c r="A22" s="610" t="s">
        <v>236</v>
      </c>
      <c r="B22" s="306">
        <v>-9</v>
      </c>
      <c r="C22" s="149"/>
      <c r="D22" s="306">
        <v>0</v>
      </c>
      <c r="E22" s="149"/>
      <c r="F22" s="306">
        <v>0</v>
      </c>
      <c r="G22" s="149"/>
      <c r="H22" s="306">
        <v>0</v>
      </c>
      <c r="I22" s="149">
        <v>0</v>
      </c>
      <c r="J22" s="306">
        <v>0</v>
      </c>
      <c r="K22" s="149"/>
      <c r="L22" s="306">
        <v>0</v>
      </c>
      <c r="M22" s="307"/>
      <c r="N22" s="268">
        <f t="shared" si="0"/>
        <v>-9</v>
      </c>
    </row>
    <row r="23" spans="1:14" x14ac:dyDescent="0.2">
      <c r="A23" s="610"/>
      <c r="B23" s="268"/>
      <c r="C23" s="307"/>
      <c r="D23" s="268"/>
      <c r="E23" s="307"/>
      <c r="F23" s="268"/>
      <c r="G23" s="307"/>
      <c r="H23" s="268"/>
      <c r="I23" s="307"/>
      <c r="J23" s="268"/>
      <c r="K23" s="307"/>
      <c r="L23" s="268"/>
      <c r="M23" s="307"/>
      <c r="N23" s="339"/>
    </row>
    <row r="24" spans="1:14" ht="15.75" thickBot="1" x14ac:dyDescent="0.25">
      <c r="A24" s="4" t="s">
        <v>629</v>
      </c>
      <c r="B24" s="340">
        <f>SUM(B11:B22)</f>
        <v>458</v>
      </c>
      <c r="C24" s="307"/>
      <c r="D24" s="340">
        <f>SUM(D11:D22)</f>
        <v>0</v>
      </c>
      <c r="E24" s="307"/>
      <c r="F24" s="340">
        <f>SUM(F11:F22)</f>
        <v>2161</v>
      </c>
      <c r="G24" s="307"/>
      <c r="H24" s="340">
        <f>SUM(H11:H22)</f>
        <v>0</v>
      </c>
      <c r="I24" s="307"/>
      <c r="J24" s="340">
        <f>SUM(J11:J22)</f>
        <v>0</v>
      </c>
      <c r="K24" s="307"/>
      <c r="L24" s="340">
        <f>SUM(L11:L22)</f>
        <v>0</v>
      </c>
      <c r="M24" s="307"/>
      <c r="N24" s="340">
        <f>SUM(N11:N22)</f>
        <v>2619</v>
      </c>
    </row>
    <row r="25" spans="1:14" x14ac:dyDescent="0.2">
      <c r="A25" s="610"/>
      <c r="B25" s="268"/>
      <c r="C25" s="307"/>
      <c r="D25" s="268"/>
      <c r="E25" s="307"/>
      <c r="F25" s="268"/>
      <c r="G25" s="307"/>
      <c r="H25" s="268"/>
      <c r="I25" s="307"/>
      <c r="J25" s="268"/>
      <c r="K25" s="307"/>
      <c r="L25" s="268"/>
      <c r="M25" s="307"/>
      <c r="N25" s="268"/>
    </row>
    <row r="26" spans="1:14" x14ac:dyDescent="0.2">
      <c r="A26" s="4" t="s">
        <v>630</v>
      </c>
      <c r="B26" s="217">
        <v>329</v>
      </c>
      <c r="C26" s="149"/>
      <c r="D26" s="217">
        <v>0</v>
      </c>
      <c r="E26" s="149"/>
      <c r="F26" s="217">
        <v>752</v>
      </c>
      <c r="G26" s="149"/>
      <c r="H26" s="217">
        <v>0</v>
      </c>
      <c r="I26" s="149"/>
      <c r="J26" s="217">
        <v>0</v>
      </c>
      <c r="K26" s="149"/>
      <c r="L26" s="217">
        <v>0</v>
      </c>
      <c r="M26" s="307"/>
      <c r="N26" s="268">
        <f t="shared" ref="N26:N34" si="3">SUM(B26,D26,F26,H26,J26,L26)</f>
        <v>1081</v>
      </c>
    </row>
    <row r="27" spans="1:14" x14ac:dyDescent="0.2">
      <c r="A27" s="610" t="s">
        <v>255</v>
      </c>
      <c r="B27" s="217">
        <v>0</v>
      </c>
      <c r="C27" s="149"/>
      <c r="D27" s="217">
        <v>0</v>
      </c>
      <c r="E27" s="149"/>
      <c r="F27" s="217">
        <v>0</v>
      </c>
      <c r="G27" s="149"/>
      <c r="H27" s="217">
        <v>0</v>
      </c>
      <c r="I27" s="149"/>
      <c r="J27" s="217">
        <v>0</v>
      </c>
      <c r="K27" s="149"/>
      <c r="L27" s="217">
        <v>0</v>
      </c>
      <c r="M27" s="307"/>
      <c r="N27" s="268">
        <f t="shared" si="3"/>
        <v>0</v>
      </c>
    </row>
    <row r="28" spans="1:14" x14ac:dyDescent="0.2">
      <c r="A28" s="610" t="s">
        <v>232</v>
      </c>
      <c r="B28" s="217">
        <v>0</v>
      </c>
      <c r="C28" s="149"/>
      <c r="D28" s="217">
        <v>0</v>
      </c>
      <c r="E28" s="149"/>
      <c r="F28" s="217">
        <v>0</v>
      </c>
      <c r="G28" s="149"/>
      <c r="H28" s="217">
        <v>0</v>
      </c>
      <c r="I28" s="149"/>
      <c r="J28" s="217">
        <v>0</v>
      </c>
      <c r="K28" s="149"/>
      <c r="L28" s="217">
        <v>0</v>
      </c>
      <c r="M28" s="307"/>
      <c r="N28" s="268">
        <f t="shared" si="3"/>
        <v>0</v>
      </c>
    </row>
    <row r="29" spans="1:14" s="564" customFormat="1" x14ac:dyDescent="0.2">
      <c r="A29" s="610" t="s">
        <v>487</v>
      </c>
      <c r="B29" s="217">
        <v>0</v>
      </c>
      <c r="C29" s="149"/>
      <c r="D29" s="217">
        <v>0</v>
      </c>
      <c r="E29" s="149"/>
      <c r="F29" s="217">
        <v>0</v>
      </c>
      <c r="G29" s="149"/>
      <c r="H29" s="217">
        <v>0</v>
      </c>
      <c r="I29" s="149"/>
      <c r="J29" s="217">
        <v>0</v>
      </c>
      <c r="K29" s="149"/>
      <c r="L29" s="217">
        <v>0</v>
      </c>
      <c r="M29" s="307"/>
      <c r="N29" s="268">
        <f t="shared" ref="N29" si="4">SUM(B29,D29,F29,H29,J29,L29)</f>
        <v>0</v>
      </c>
    </row>
    <row r="30" spans="1:14" x14ac:dyDescent="0.2">
      <c r="A30" s="610" t="s">
        <v>414</v>
      </c>
      <c r="B30" s="217">
        <v>0</v>
      </c>
      <c r="C30" s="149"/>
      <c r="D30" s="217">
        <v>0</v>
      </c>
      <c r="E30" s="149"/>
      <c r="F30" s="217">
        <v>0</v>
      </c>
      <c r="G30" s="149"/>
      <c r="H30" s="217">
        <v>0</v>
      </c>
      <c r="I30" s="149"/>
      <c r="J30" s="217">
        <v>0</v>
      </c>
      <c r="K30" s="149"/>
      <c r="L30" s="217">
        <v>0</v>
      </c>
      <c r="M30" s="307"/>
      <c r="N30" s="268">
        <f t="shared" si="3"/>
        <v>0</v>
      </c>
    </row>
    <row r="31" spans="1:14" x14ac:dyDescent="0.2">
      <c r="A31" s="610" t="s">
        <v>237</v>
      </c>
      <c r="B31" s="217">
        <v>65</v>
      </c>
      <c r="C31" s="149"/>
      <c r="D31" s="217">
        <v>0</v>
      </c>
      <c r="E31" s="149"/>
      <c r="F31" s="217">
        <v>421</v>
      </c>
      <c r="G31" s="149"/>
      <c r="H31" s="217">
        <v>0</v>
      </c>
      <c r="I31" s="149"/>
      <c r="J31" s="217">
        <v>0</v>
      </c>
      <c r="K31" s="149"/>
      <c r="L31" s="217">
        <v>0</v>
      </c>
      <c r="M31" s="307"/>
      <c r="N31" s="268">
        <f t="shared" si="3"/>
        <v>486</v>
      </c>
    </row>
    <row r="32" spans="1:14" x14ac:dyDescent="0.2">
      <c r="A32" s="610" t="s">
        <v>234</v>
      </c>
      <c r="B32" s="217">
        <v>0</v>
      </c>
      <c r="C32" s="149">
        <v>0</v>
      </c>
      <c r="D32" s="217">
        <v>0</v>
      </c>
      <c r="E32" s="149">
        <v>0</v>
      </c>
      <c r="F32" s="217">
        <v>0</v>
      </c>
      <c r="G32" s="149">
        <v>0</v>
      </c>
      <c r="H32" s="217">
        <v>0</v>
      </c>
      <c r="I32" s="149">
        <v>0</v>
      </c>
      <c r="J32" s="217">
        <v>0</v>
      </c>
      <c r="K32" s="149"/>
      <c r="L32" s="217">
        <v>0</v>
      </c>
      <c r="M32" s="307"/>
      <c r="N32" s="268">
        <f t="shared" si="3"/>
        <v>0</v>
      </c>
    </row>
    <row r="33" spans="1:14" s="564" customFormat="1" x14ac:dyDescent="0.2">
      <c r="A33" s="610" t="s">
        <v>498</v>
      </c>
      <c r="B33" s="217">
        <v>0</v>
      </c>
      <c r="C33" s="149">
        <v>0</v>
      </c>
      <c r="D33" s="217">
        <v>0</v>
      </c>
      <c r="E33" s="149">
        <v>0</v>
      </c>
      <c r="F33" s="217">
        <v>0</v>
      </c>
      <c r="G33" s="149">
        <v>0</v>
      </c>
      <c r="H33" s="217">
        <v>0</v>
      </c>
      <c r="I33" s="149">
        <v>0</v>
      </c>
      <c r="J33" s="217">
        <v>0</v>
      </c>
      <c r="K33" s="149"/>
      <c r="L33" s="217">
        <v>0</v>
      </c>
      <c r="M33" s="307"/>
      <c r="N33" s="268">
        <f t="shared" ref="N33" si="5">SUM(B33,D33,F33,H33,J33,L33)</f>
        <v>0</v>
      </c>
    </row>
    <row r="34" spans="1:14" x14ac:dyDescent="0.2">
      <c r="A34" s="610" t="s">
        <v>236</v>
      </c>
      <c r="B34" s="306">
        <v>-9</v>
      </c>
      <c r="C34" s="149"/>
      <c r="D34" s="306">
        <v>0</v>
      </c>
      <c r="E34" s="149"/>
      <c r="F34" s="306">
        <v>0</v>
      </c>
      <c r="G34" s="149"/>
      <c r="H34" s="306">
        <v>0</v>
      </c>
      <c r="I34" s="149"/>
      <c r="J34" s="306">
        <v>0</v>
      </c>
      <c r="K34" s="149"/>
      <c r="L34" s="306">
        <v>0</v>
      </c>
      <c r="M34" s="307"/>
      <c r="N34" s="341">
        <f t="shared" si="3"/>
        <v>-9</v>
      </c>
    </row>
    <row r="35" spans="1:14" x14ac:dyDescent="0.2">
      <c r="A35" s="610"/>
      <c r="B35" s="268"/>
      <c r="C35" s="307"/>
      <c r="D35" s="268"/>
      <c r="E35" s="307"/>
      <c r="F35" s="268"/>
      <c r="G35" s="307"/>
      <c r="H35" s="268"/>
      <c r="I35" s="307"/>
      <c r="J35" s="268"/>
      <c r="K35" s="307"/>
      <c r="L35" s="268"/>
      <c r="M35" s="307"/>
      <c r="N35" s="268"/>
    </row>
    <row r="36" spans="1:14" ht="15.75" thickBot="1" x14ac:dyDescent="0.25">
      <c r="A36" s="4" t="s">
        <v>631</v>
      </c>
      <c r="B36" s="340">
        <f>SUM(B26:B35)</f>
        <v>385</v>
      </c>
      <c r="C36" s="307"/>
      <c r="D36" s="340">
        <f>SUM(D26:D35)</f>
        <v>0</v>
      </c>
      <c r="E36" s="307"/>
      <c r="F36" s="340">
        <f>SUM(F26:F35)</f>
        <v>1173</v>
      </c>
      <c r="G36" s="307"/>
      <c r="H36" s="340">
        <f>SUM(H26:H35)</f>
        <v>0</v>
      </c>
      <c r="I36" s="307"/>
      <c r="J36" s="340">
        <f>SUM(J26:J35)</f>
        <v>0</v>
      </c>
      <c r="K36" s="307"/>
      <c r="L36" s="340">
        <f>SUM(L26:L35)</f>
        <v>0</v>
      </c>
      <c r="M36" s="307"/>
      <c r="N36" s="340">
        <f>SUM(N26:N35)</f>
        <v>1558</v>
      </c>
    </row>
    <row r="37" spans="1:14" x14ac:dyDescent="0.2">
      <c r="A37" s="4"/>
      <c r="B37" s="268"/>
      <c r="C37" s="307"/>
      <c r="D37" s="268"/>
      <c r="E37" s="307"/>
      <c r="F37" s="268"/>
      <c r="G37" s="307"/>
      <c r="H37" s="268"/>
      <c r="I37" s="307"/>
      <c r="J37" s="268"/>
      <c r="K37" s="307"/>
      <c r="L37" s="268"/>
      <c r="M37" s="307"/>
      <c r="N37" s="268"/>
    </row>
    <row r="38" spans="1:14" ht="15.75" thickBot="1" x14ac:dyDescent="0.25">
      <c r="A38" s="4" t="s">
        <v>597</v>
      </c>
      <c r="B38" s="340">
        <f>B11-B26</f>
        <v>114</v>
      </c>
      <c r="C38" s="307"/>
      <c r="D38" s="340">
        <f>D11-D26</f>
        <v>0</v>
      </c>
      <c r="E38" s="307"/>
      <c r="F38" s="340">
        <f>F11-F26</f>
        <v>1409</v>
      </c>
      <c r="G38" s="307"/>
      <c r="H38" s="340">
        <f>H11-H26</f>
        <v>0</v>
      </c>
      <c r="I38" s="307"/>
      <c r="J38" s="340">
        <f>J11-J26</f>
        <v>0</v>
      </c>
      <c r="K38" s="307"/>
      <c r="L38" s="340">
        <f>L11-L26</f>
        <v>0</v>
      </c>
      <c r="M38" s="307"/>
      <c r="N38" s="340">
        <f>N11-N26</f>
        <v>1523</v>
      </c>
    </row>
    <row r="39" spans="1:14" x14ac:dyDescent="0.2">
      <c r="A39" s="610"/>
      <c r="B39" s="268"/>
      <c r="C39" s="307"/>
      <c r="D39" s="268"/>
      <c r="E39" s="307"/>
      <c r="F39" s="268"/>
      <c r="G39" s="307"/>
      <c r="H39" s="268"/>
      <c r="I39" s="307"/>
      <c r="J39" s="268"/>
      <c r="K39" s="307"/>
      <c r="L39" s="268"/>
      <c r="M39" s="307"/>
      <c r="N39" s="268"/>
    </row>
    <row r="40" spans="1:14" ht="15.75" thickBot="1" x14ac:dyDescent="0.25">
      <c r="A40" s="4" t="s">
        <v>625</v>
      </c>
      <c r="B40" s="340">
        <f>B24-B36</f>
        <v>73</v>
      </c>
      <c r="C40" s="307"/>
      <c r="D40" s="340">
        <f>D24-D36</f>
        <v>0</v>
      </c>
      <c r="E40" s="307"/>
      <c r="F40" s="340">
        <f>F24-F36</f>
        <v>988</v>
      </c>
      <c r="G40" s="307"/>
      <c r="H40" s="340">
        <f>H24-H36</f>
        <v>0</v>
      </c>
      <c r="I40" s="307"/>
      <c r="J40" s="340">
        <f>J24-J36</f>
        <v>0</v>
      </c>
      <c r="K40" s="307"/>
      <c r="L40" s="340">
        <f>L24-L36</f>
        <v>0</v>
      </c>
      <c r="M40" s="307"/>
      <c r="N40" s="340">
        <f>N24-N36</f>
        <v>1061</v>
      </c>
    </row>
    <row r="41" spans="1:14" x14ac:dyDescent="0.2">
      <c r="A41" s="610"/>
      <c r="B41" s="268"/>
      <c r="C41" s="307"/>
      <c r="D41" s="268"/>
      <c r="E41" s="307"/>
      <c r="F41" s="268"/>
      <c r="G41" s="307"/>
      <c r="H41" s="268"/>
      <c r="I41" s="307"/>
      <c r="J41" s="268"/>
      <c r="K41" s="307"/>
      <c r="L41" s="268"/>
      <c r="M41" s="307"/>
      <c r="N41" s="268"/>
    </row>
    <row r="42" spans="1:14" x14ac:dyDescent="0.2">
      <c r="A42" s="4"/>
      <c r="B42" s="268"/>
      <c r="C42" s="307"/>
      <c r="D42" s="268"/>
      <c r="E42" s="307"/>
      <c r="F42" s="268"/>
      <c r="G42" s="307"/>
      <c r="H42" s="268"/>
      <c r="I42" s="307"/>
      <c r="J42" s="268"/>
      <c r="K42" s="307"/>
      <c r="L42" s="268"/>
      <c r="M42" s="307"/>
      <c r="N42" s="268"/>
    </row>
    <row r="43" spans="1:14" x14ac:dyDescent="0.2">
      <c r="A43" s="4" t="s">
        <v>622</v>
      </c>
      <c r="B43" s="268"/>
      <c r="C43" s="307"/>
      <c r="D43" s="268"/>
      <c r="E43" s="307"/>
      <c r="F43" s="268"/>
      <c r="G43" s="307"/>
      <c r="H43" s="268"/>
      <c r="I43" s="307"/>
      <c r="J43" s="268"/>
      <c r="K43" s="307"/>
      <c r="L43" s="268"/>
      <c r="M43" s="307"/>
      <c r="N43" s="268"/>
    </row>
    <row r="44" spans="1:14" x14ac:dyDescent="0.2">
      <c r="A44" s="6" t="s">
        <v>238</v>
      </c>
      <c r="B44" s="217">
        <v>50</v>
      </c>
      <c r="C44" s="149"/>
      <c r="D44" s="217">
        <v>0</v>
      </c>
      <c r="E44" s="149"/>
      <c r="F44" s="217">
        <v>988</v>
      </c>
      <c r="G44" s="149"/>
      <c r="H44" s="149">
        <v>0</v>
      </c>
      <c r="I44" s="149"/>
      <c r="J44" s="217">
        <v>0</v>
      </c>
      <c r="K44" s="307"/>
      <c r="L44" s="217">
        <v>0</v>
      </c>
      <c r="M44" s="307"/>
      <c r="N44" s="268">
        <f>SUM(B44,D44,F44,H44,J44,L44)</f>
        <v>1038</v>
      </c>
    </row>
    <row r="45" spans="1:14" x14ac:dyDescent="0.2">
      <c r="A45" s="6" t="s">
        <v>239</v>
      </c>
      <c r="B45" s="217">
        <v>23</v>
      </c>
      <c r="C45" s="149"/>
      <c r="D45" s="149">
        <v>0</v>
      </c>
      <c r="E45" s="149"/>
      <c r="F45" s="217">
        <v>0</v>
      </c>
      <c r="G45" s="149"/>
      <c r="H45" s="149">
        <v>0</v>
      </c>
      <c r="I45" s="149"/>
      <c r="J45" s="217">
        <v>0</v>
      </c>
      <c r="K45" s="307"/>
      <c r="L45" s="149">
        <v>0</v>
      </c>
      <c r="M45" s="307"/>
      <c r="N45" s="268">
        <f>SUM(B45,D45,F45,H45,J45,L45)</f>
        <v>23</v>
      </c>
    </row>
    <row r="46" spans="1:14" x14ac:dyDescent="0.2">
      <c r="A46" s="6" t="s">
        <v>240</v>
      </c>
      <c r="B46" s="217">
        <v>0</v>
      </c>
      <c r="C46" s="149"/>
      <c r="D46" s="149">
        <v>0</v>
      </c>
      <c r="E46" s="149"/>
      <c r="F46" s="217">
        <v>0</v>
      </c>
      <c r="G46" s="149"/>
      <c r="H46" s="149">
        <v>0</v>
      </c>
      <c r="I46" s="149"/>
      <c r="J46" s="217">
        <v>0</v>
      </c>
      <c r="K46" s="307"/>
      <c r="L46" s="149">
        <v>0</v>
      </c>
      <c r="M46" s="307"/>
      <c r="N46" s="268">
        <f>SUM(B46,D46,F46,H46,J46,L46)</f>
        <v>0</v>
      </c>
    </row>
    <row r="47" spans="1:14" x14ac:dyDescent="0.2">
      <c r="A47" s="6" t="s">
        <v>260</v>
      </c>
      <c r="B47" s="306">
        <v>0</v>
      </c>
      <c r="C47" s="149"/>
      <c r="D47" s="306">
        <v>0</v>
      </c>
      <c r="E47" s="149"/>
      <c r="F47" s="306">
        <v>0</v>
      </c>
      <c r="G47" s="149"/>
      <c r="H47" s="306">
        <v>0</v>
      </c>
      <c r="I47" s="149"/>
      <c r="J47" s="306">
        <v>0</v>
      </c>
      <c r="K47" s="307"/>
      <c r="L47" s="306">
        <v>0</v>
      </c>
      <c r="M47" s="307"/>
      <c r="N47" s="341">
        <f>SUM(B47,D47,F47,H47,J47,L47)</f>
        <v>0</v>
      </c>
    </row>
    <row r="48" spans="1:14" ht="15.75" thickBot="1" x14ac:dyDescent="0.25">
      <c r="A48" s="4" t="s">
        <v>632</v>
      </c>
      <c r="B48" s="340">
        <f>SUM(B44:B47)</f>
        <v>73</v>
      </c>
      <c r="C48" s="307"/>
      <c r="D48" s="340">
        <f>SUM(D44:D47)</f>
        <v>0</v>
      </c>
      <c r="E48" s="307"/>
      <c r="F48" s="340">
        <f>SUM(F44:F47)</f>
        <v>988</v>
      </c>
      <c r="G48" s="307"/>
      <c r="H48" s="340">
        <f>SUM(H44:H47)</f>
        <v>0</v>
      </c>
      <c r="I48" s="307"/>
      <c r="J48" s="340">
        <f>SUM(J44:J47)</f>
        <v>0</v>
      </c>
      <c r="K48" s="307"/>
      <c r="L48" s="340">
        <f>SUM(L44:L47)</f>
        <v>0</v>
      </c>
      <c r="M48" s="307"/>
      <c r="N48" s="340">
        <f>SUM(N44:N47)</f>
        <v>1061</v>
      </c>
    </row>
    <row r="49" spans="1:14" x14ac:dyDescent="0.2">
      <c r="A49" s="614"/>
      <c r="B49" s="614"/>
      <c r="C49" s="616"/>
      <c r="D49" s="616"/>
      <c r="E49" s="616"/>
      <c r="F49" s="614"/>
      <c r="G49" s="616"/>
      <c r="H49" s="616"/>
      <c r="I49" s="616"/>
      <c r="J49" s="614"/>
      <c r="K49" s="616"/>
      <c r="L49" s="616"/>
      <c r="M49" s="616"/>
      <c r="N49" s="614"/>
    </row>
    <row r="50" spans="1:14" x14ac:dyDescent="0.2">
      <c r="A50" s="614"/>
      <c r="B50" s="614"/>
      <c r="C50" s="616"/>
      <c r="D50" s="616"/>
      <c r="E50" s="616"/>
      <c r="F50" s="614"/>
      <c r="G50" s="616"/>
      <c r="H50" s="616"/>
      <c r="I50" s="616"/>
      <c r="J50" s="614"/>
      <c r="K50" s="616"/>
      <c r="L50" s="616"/>
      <c r="M50" s="616"/>
      <c r="N50" s="614"/>
    </row>
    <row r="51" spans="1:14" x14ac:dyDescent="0.2">
      <c r="A51" s="614"/>
      <c r="B51" s="614"/>
      <c r="C51" s="616"/>
      <c r="D51" s="616"/>
      <c r="E51" s="616"/>
      <c r="F51" s="614"/>
      <c r="G51" s="616"/>
      <c r="H51" s="616"/>
      <c r="I51" s="616"/>
      <c r="J51" s="614"/>
      <c r="K51" s="616"/>
      <c r="L51" s="616"/>
      <c r="M51" s="616"/>
      <c r="N51" s="614"/>
    </row>
    <row r="52" spans="1:14" x14ac:dyDescent="0.2">
      <c r="A52" s="614"/>
      <c r="B52" s="614"/>
      <c r="C52" s="616"/>
      <c r="D52" s="616"/>
      <c r="E52" s="616"/>
      <c r="F52" s="614"/>
      <c r="G52" s="616"/>
      <c r="H52" s="616"/>
      <c r="I52" s="616"/>
      <c r="J52" s="614"/>
      <c r="K52" s="616"/>
      <c r="L52" s="616"/>
      <c r="M52" s="616"/>
      <c r="N52" s="614"/>
    </row>
    <row r="53" spans="1:14" x14ac:dyDescent="0.2">
      <c r="A53" s="614"/>
      <c r="B53" s="614"/>
      <c r="C53" s="616"/>
      <c r="D53" s="616"/>
      <c r="E53" s="616"/>
      <c r="F53" s="614"/>
      <c r="G53" s="616"/>
      <c r="H53" s="616"/>
      <c r="I53" s="616"/>
      <c r="J53" s="614"/>
      <c r="K53" s="616"/>
      <c r="L53" s="616"/>
      <c r="M53" s="616"/>
      <c r="N53" s="614"/>
    </row>
    <row r="54" spans="1:14" x14ac:dyDescent="0.2">
      <c r="A54" s="614"/>
      <c r="B54" s="614"/>
      <c r="C54" s="616"/>
      <c r="D54" s="616"/>
      <c r="E54" s="616"/>
      <c r="F54" s="614"/>
      <c r="G54" s="616"/>
      <c r="H54" s="616"/>
      <c r="I54" s="616"/>
      <c r="J54" s="614"/>
      <c r="K54" s="616"/>
      <c r="L54" s="616"/>
      <c r="M54" s="616"/>
      <c r="N54" s="614"/>
    </row>
    <row r="55" spans="1:14" x14ac:dyDescent="0.2">
      <c r="A55" s="614"/>
      <c r="B55" s="614"/>
      <c r="C55" s="616"/>
      <c r="D55" s="616"/>
      <c r="E55" s="616"/>
      <c r="F55" s="614"/>
      <c r="G55" s="616"/>
      <c r="H55" s="616"/>
      <c r="I55" s="616"/>
      <c r="J55" s="614"/>
      <c r="K55" s="616"/>
      <c r="L55" s="616"/>
      <c r="M55" s="616"/>
      <c r="N55" s="614"/>
    </row>
    <row r="56" spans="1:14" x14ac:dyDescent="0.2">
      <c r="A56" s="614"/>
      <c r="B56" s="614"/>
      <c r="C56" s="616"/>
      <c r="D56" s="616"/>
      <c r="E56" s="616"/>
      <c r="F56" s="614"/>
      <c r="G56" s="616"/>
      <c r="H56" s="616"/>
      <c r="I56" s="616"/>
      <c r="J56" s="614"/>
      <c r="K56" s="616"/>
      <c r="L56" s="616"/>
      <c r="M56" s="616"/>
      <c r="N56" s="614"/>
    </row>
    <row r="57" spans="1:14" x14ac:dyDescent="0.2">
      <c r="A57" s="614"/>
      <c r="B57" s="614"/>
      <c r="C57" s="616"/>
      <c r="D57" s="616"/>
      <c r="E57" s="616"/>
      <c r="F57" s="614"/>
      <c r="G57" s="616"/>
      <c r="H57" s="616"/>
      <c r="I57" s="616"/>
      <c r="J57" s="614"/>
      <c r="K57" s="616"/>
      <c r="L57" s="616"/>
      <c r="M57" s="616"/>
      <c r="N57" s="614"/>
    </row>
    <row r="58" spans="1:14" x14ac:dyDescent="0.2">
      <c r="A58" s="614"/>
      <c r="B58" s="614"/>
      <c r="C58" s="616"/>
      <c r="D58" s="616"/>
      <c r="E58" s="616"/>
      <c r="F58" s="614"/>
      <c r="G58" s="616"/>
      <c r="H58" s="616"/>
      <c r="I58" s="616"/>
      <c r="J58" s="614"/>
      <c r="K58" s="616"/>
      <c r="L58" s="616"/>
      <c r="M58" s="616"/>
      <c r="N58" s="614"/>
    </row>
    <row r="59" spans="1:14" x14ac:dyDescent="0.2">
      <c r="A59" s="614"/>
      <c r="B59" s="614"/>
      <c r="C59" s="616"/>
      <c r="D59" s="616"/>
      <c r="E59" s="616"/>
      <c r="F59" s="614"/>
      <c r="G59" s="616"/>
      <c r="H59" s="616"/>
      <c r="I59" s="616"/>
      <c r="J59" s="614"/>
      <c r="K59" s="616"/>
      <c r="L59" s="616"/>
      <c r="M59" s="616"/>
      <c r="N59" s="614"/>
    </row>
    <row r="60" spans="1:14" x14ac:dyDescent="0.2">
      <c r="A60" s="614"/>
      <c r="B60" s="614"/>
      <c r="C60" s="616"/>
      <c r="D60" s="616"/>
      <c r="E60" s="616"/>
      <c r="F60" s="614"/>
      <c r="G60" s="616"/>
      <c r="H60" s="616"/>
      <c r="I60" s="616"/>
      <c r="J60" s="614"/>
      <c r="K60" s="616"/>
      <c r="L60" s="616"/>
      <c r="M60" s="616"/>
      <c r="N60" s="614"/>
    </row>
    <row r="61" spans="1:14" x14ac:dyDescent="0.2">
      <c r="A61" s="614"/>
      <c r="B61" s="614"/>
      <c r="C61" s="616"/>
      <c r="D61" s="616"/>
      <c r="E61" s="616"/>
      <c r="F61" s="614"/>
      <c r="G61" s="616"/>
      <c r="H61" s="616"/>
      <c r="I61" s="616"/>
      <c r="J61" s="614"/>
      <c r="K61" s="616"/>
      <c r="L61" s="616"/>
      <c r="M61" s="616"/>
      <c r="N61" s="614"/>
    </row>
    <row r="62" spans="1:14" x14ac:dyDescent="0.2">
      <c r="A62" s="614"/>
      <c r="B62" s="614"/>
      <c r="C62" s="616"/>
      <c r="D62" s="616"/>
      <c r="E62" s="616"/>
      <c r="F62" s="614"/>
      <c r="G62" s="616"/>
      <c r="H62" s="616"/>
      <c r="I62" s="616"/>
      <c r="J62" s="614"/>
      <c r="K62" s="616"/>
      <c r="L62" s="616"/>
      <c r="M62" s="616"/>
      <c r="N62" s="614"/>
    </row>
    <row r="63" spans="1:14" x14ac:dyDescent="0.2">
      <c r="A63" s="614"/>
      <c r="B63" s="614"/>
      <c r="C63" s="616"/>
      <c r="D63" s="616"/>
      <c r="E63" s="616"/>
      <c r="F63" s="614"/>
      <c r="G63" s="616"/>
      <c r="H63" s="616"/>
      <c r="I63" s="616"/>
      <c r="J63" s="614"/>
      <c r="K63" s="616"/>
      <c r="L63" s="616"/>
      <c r="M63" s="616"/>
      <c r="N63" s="614"/>
    </row>
    <row r="64" spans="1:14" x14ac:dyDescent="0.2">
      <c r="A64" s="614"/>
      <c r="B64" s="614"/>
      <c r="C64" s="616"/>
      <c r="D64" s="616"/>
      <c r="E64" s="616"/>
      <c r="F64" s="614"/>
      <c r="G64" s="616"/>
      <c r="H64" s="616"/>
      <c r="I64" s="616"/>
      <c r="J64" s="614"/>
      <c r="K64" s="616"/>
      <c r="L64" s="616"/>
      <c r="M64" s="616"/>
      <c r="N64" s="614"/>
    </row>
    <row r="65" spans="1:14" x14ac:dyDescent="0.2">
      <c r="A65" s="614"/>
      <c r="B65" s="614"/>
      <c r="C65" s="616"/>
      <c r="D65" s="616"/>
      <c r="E65" s="616"/>
      <c r="F65" s="614"/>
      <c r="G65" s="616"/>
      <c r="H65" s="616"/>
      <c r="I65" s="616"/>
      <c r="J65" s="614"/>
      <c r="K65" s="616"/>
      <c r="L65" s="616"/>
      <c r="M65" s="616"/>
      <c r="N65" s="614"/>
    </row>
    <row r="66" spans="1:14" x14ac:dyDescent="0.2">
      <c r="A66" s="614"/>
      <c r="B66" s="614"/>
      <c r="C66" s="616"/>
      <c r="D66" s="616"/>
      <c r="E66" s="616"/>
      <c r="F66" s="614"/>
      <c r="G66" s="616"/>
      <c r="H66" s="616"/>
      <c r="I66" s="616"/>
      <c r="J66" s="614"/>
      <c r="K66" s="616"/>
      <c r="L66" s="616"/>
      <c r="M66" s="616"/>
      <c r="N66" s="614"/>
    </row>
    <row r="67" spans="1:14" x14ac:dyDescent="0.2">
      <c r="A67" s="19"/>
      <c r="B67" s="19"/>
      <c r="C67" s="44"/>
      <c r="D67" s="44"/>
      <c r="E67" s="44"/>
      <c r="F67" s="19"/>
      <c r="G67" s="44"/>
      <c r="H67" s="44"/>
      <c r="I67" s="44"/>
      <c r="J67" s="19"/>
      <c r="K67" s="44"/>
      <c r="L67" s="44"/>
      <c r="M67" s="44"/>
      <c r="N67" s="19"/>
    </row>
    <row r="68" spans="1:14" x14ac:dyDescent="0.2">
      <c r="A68" s="19"/>
      <c r="B68" s="19"/>
      <c r="C68" s="44"/>
      <c r="D68" s="44"/>
      <c r="E68" s="44"/>
      <c r="F68" s="19"/>
      <c r="G68" s="44"/>
      <c r="H68" s="44"/>
      <c r="I68" s="44"/>
      <c r="J68" s="19"/>
      <c r="K68" s="44"/>
      <c r="L68" s="44"/>
      <c r="M68" s="44"/>
      <c r="N68" s="19"/>
    </row>
    <row r="69" spans="1:14" x14ac:dyDescent="0.2">
      <c r="A69" s="19"/>
      <c r="B69" s="19"/>
      <c r="C69" s="44"/>
      <c r="D69" s="44"/>
      <c r="E69" s="44"/>
      <c r="F69" s="19"/>
      <c r="G69" s="44"/>
      <c r="H69" s="44"/>
      <c r="I69" s="44"/>
      <c r="J69" s="19"/>
      <c r="K69" s="44"/>
      <c r="L69" s="44"/>
      <c r="M69" s="44"/>
      <c r="N69" s="19"/>
    </row>
    <row r="70" spans="1:14" x14ac:dyDescent="0.2">
      <c r="A70" s="19"/>
      <c r="B70" s="19"/>
      <c r="C70" s="44"/>
      <c r="D70" s="44"/>
      <c r="E70" s="44"/>
      <c r="F70" s="19"/>
      <c r="G70" s="44"/>
      <c r="H70" s="44"/>
      <c r="I70" s="44"/>
      <c r="J70" s="19"/>
      <c r="K70" s="44"/>
      <c r="L70" s="44"/>
      <c r="M70" s="44"/>
      <c r="N70" s="19"/>
    </row>
    <row r="71" spans="1:14" x14ac:dyDescent="0.2">
      <c r="A71" s="19"/>
      <c r="B71" s="19"/>
      <c r="C71" s="44"/>
      <c r="D71" s="44"/>
      <c r="E71" s="44"/>
      <c r="F71" s="19"/>
      <c r="G71" s="44"/>
      <c r="H71" s="44"/>
      <c r="I71" s="44"/>
      <c r="J71" s="19"/>
      <c r="K71" s="44"/>
      <c r="L71" s="44"/>
      <c r="M71" s="44"/>
      <c r="N71" s="19"/>
    </row>
    <row r="72" spans="1:14" x14ac:dyDescent="0.2">
      <c r="A72" s="19"/>
      <c r="B72" s="19"/>
      <c r="C72" s="44"/>
      <c r="D72" s="44"/>
      <c r="E72" s="44"/>
      <c r="F72" s="19"/>
      <c r="G72" s="44"/>
      <c r="H72" s="44"/>
      <c r="I72" s="44"/>
      <c r="J72" s="19"/>
      <c r="K72" s="44"/>
      <c r="L72" s="44"/>
      <c r="M72" s="44"/>
      <c r="N72" s="19"/>
    </row>
    <row r="73" spans="1:14" x14ac:dyDescent="0.2">
      <c r="A73" s="19"/>
      <c r="B73" s="19"/>
      <c r="C73" s="44"/>
      <c r="D73" s="44"/>
      <c r="E73" s="44"/>
      <c r="F73" s="19"/>
      <c r="G73" s="44"/>
      <c r="H73" s="44"/>
      <c r="I73" s="44"/>
      <c r="J73" s="19"/>
      <c r="K73" s="44"/>
      <c r="L73" s="44"/>
      <c r="M73" s="44"/>
      <c r="N73" s="19"/>
    </row>
    <row r="74" spans="1:14" x14ac:dyDescent="0.2">
      <c r="A74" s="19"/>
      <c r="B74" s="19"/>
      <c r="C74" s="44"/>
      <c r="D74" s="44"/>
      <c r="E74" s="44"/>
      <c r="F74" s="19"/>
      <c r="G74" s="44"/>
      <c r="H74" s="44"/>
      <c r="I74" s="44"/>
      <c r="J74" s="19"/>
      <c r="K74" s="44"/>
      <c r="L74" s="44"/>
      <c r="M74" s="44"/>
      <c r="N74" s="19"/>
    </row>
    <row r="75" spans="1:14" x14ac:dyDescent="0.2">
      <c r="A75" s="19"/>
      <c r="B75" s="19"/>
      <c r="C75" s="44"/>
      <c r="D75" s="44"/>
      <c r="E75" s="44"/>
      <c r="F75" s="19"/>
      <c r="G75" s="44"/>
      <c r="H75" s="44"/>
      <c r="I75" s="44"/>
      <c r="J75" s="19"/>
      <c r="K75" s="44"/>
      <c r="L75" s="44"/>
      <c r="M75" s="44"/>
      <c r="N75" s="19"/>
    </row>
    <row r="76" spans="1:14" x14ac:dyDescent="0.2">
      <c r="A76" s="3"/>
      <c r="B76" s="3"/>
      <c r="C76" s="16"/>
      <c r="D76" s="16"/>
      <c r="E76" s="16"/>
      <c r="F76" s="3"/>
      <c r="G76" s="16"/>
      <c r="H76" s="16"/>
      <c r="I76" s="16"/>
      <c r="J76" s="3"/>
      <c r="K76" s="16"/>
      <c r="L76" s="16"/>
      <c r="M76" s="16"/>
      <c r="N76" s="3"/>
    </row>
    <row r="77" spans="1:14" x14ac:dyDescent="0.2">
      <c r="A77" s="3"/>
      <c r="B77" s="3"/>
      <c r="C77" s="16"/>
      <c r="D77" s="16"/>
      <c r="E77" s="16"/>
      <c r="F77" s="3"/>
      <c r="G77" s="16"/>
      <c r="H77" s="16"/>
      <c r="I77" s="16"/>
      <c r="J77" s="3"/>
      <c r="K77" s="16"/>
      <c r="L77" s="16"/>
      <c r="M77" s="16"/>
      <c r="N77" s="3"/>
    </row>
    <row r="78" spans="1:14" x14ac:dyDescent="0.2">
      <c r="A78" s="3"/>
      <c r="B78" s="3"/>
      <c r="C78" s="16"/>
      <c r="D78" s="16"/>
      <c r="E78" s="16"/>
      <c r="F78" s="3"/>
      <c r="G78" s="16"/>
      <c r="H78" s="16"/>
      <c r="I78" s="16"/>
      <c r="J78" s="3"/>
      <c r="K78" s="16"/>
      <c r="L78" s="16"/>
      <c r="M78" s="16"/>
      <c r="N78" s="3"/>
    </row>
    <row r="79" spans="1:14" x14ac:dyDescent="0.2">
      <c r="A79" s="3"/>
      <c r="B79" s="3"/>
      <c r="C79" s="16"/>
      <c r="D79" s="16"/>
      <c r="E79" s="16"/>
      <c r="F79" s="3"/>
      <c r="G79" s="16"/>
      <c r="H79" s="16"/>
      <c r="I79" s="16"/>
      <c r="J79" s="3"/>
      <c r="K79" s="16"/>
      <c r="L79" s="16"/>
      <c r="M79" s="16"/>
      <c r="N79" s="3"/>
    </row>
    <row r="80" spans="1:14" x14ac:dyDescent="0.2">
      <c r="A80" s="3"/>
      <c r="B80" s="3"/>
      <c r="C80" s="16"/>
      <c r="D80" s="16"/>
      <c r="E80" s="16"/>
      <c r="F80" s="3"/>
      <c r="G80" s="16"/>
      <c r="H80" s="16"/>
      <c r="I80" s="16"/>
      <c r="J80" s="3"/>
      <c r="K80" s="16"/>
      <c r="L80" s="16"/>
      <c r="M80" s="16"/>
      <c r="N80" s="3"/>
    </row>
    <row r="81" spans="1:14" x14ac:dyDescent="0.2">
      <c r="A81" s="3"/>
      <c r="B81" s="3"/>
      <c r="C81" s="16"/>
      <c r="D81" s="16"/>
      <c r="E81" s="16"/>
      <c r="F81" s="3"/>
      <c r="G81" s="16"/>
      <c r="H81" s="16"/>
      <c r="I81" s="16"/>
      <c r="J81" s="3"/>
      <c r="K81" s="16"/>
      <c r="L81" s="16"/>
      <c r="M81" s="16"/>
      <c r="N81" s="3"/>
    </row>
    <row r="82" spans="1:14" x14ac:dyDescent="0.2">
      <c r="A82" s="3"/>
      <c r="B82" s="3"/>
      <c r="C82" s="16"/>
      <c r="D82" s="16"/>
      <c r="E82" s="16"/>
      <c r="F82" s="3"/>
      <c r="G82" s="16"/>
      <c r="H82" s="16"/>
      <c r="I82" s="16"/>
      <c r="J82" s="3"/>
      <c r="K82" s="16"/>
      <c r="L82" s="16"/>
      <c r="M82" s="16"/>
      <c r="N82" s="3"/>
    </row>
    <row r="83" spans="1:14" x14ac:dyDescent="0.2">
      <c r="A83" s="3"/>
      <c r="B83" s="3"/>
      <c r="C83" s="16"/>
      <c r="D83" s="16"/>
      <c r="E83" s="16"/>
      <c r="F83" s="3"/>
      <c r="G83" s="16"/>
      <c r="H83" s="16"/>
      <c r="I83" s="16"/>
      <c r="J83" s="3"/>
      <c r="K83" s="16"/>
      <c r="L83" s="16"/>
      <c r="M83" s="16"/>
      <c r="N83" s="3"/>
    </row>
    <row r="84" spans="1:14" x14ac:dyDescent="0.2">
      <c r="A84" s="3"/>
      <c r="B84" s="3"/>
      <c r="C84" s="16"/>
      <c r="D84" s="16"/>
      <c r="E84" s="16"/>
      <c r="F84" s="3"/>
      <c r="G84" s="16"/>
      <c r="H84" s="16"/>
      <c r="I84" s="16"/>
      <c r="J84" s="3"/>
      <c r="K84" s="16"/>
      <c r="L84" s="16"/>
      <c r="M84" s="16"/>
      <c r="N84" s="3"/>
    </row>
    <row r="85" spans="1:14" x14ac:dyDescent="0.2">
      <c r="A85" s="3"/>
      <c r="B85" s="3"/>
      <c r="C85" s="16"/>
      <c r="D85" s="16"/>
      <c r="E85" s="16"/>
      <c r="F85" s="3"/>
      <c r="G85" s="16"/>
      <c r="H85" s="16"/>
      <c r="I85" s="16"/>
      <c r="J85" s="3"/>
      <c r="K85" s="16"/>
      <c r="L85" s="16"/>
      <c r="M85" s="16"/>
      <c r="N85" s="3"/>
    </row>
    <row r="86" spans="1:14" x14ac:dyDescent="0.2">
      <c r="A86" s="3"/>
      <c r="B86" s="3"/>
      <c r="C86" s="16"/>
      <c r="D86" s="16"/>
      <c r="E86" s="16"/>
      <c r="F86" s="3"/>
      <c r="G86" s="16"/>
      <c r="H86" s="16"/>
      <c r="I86" s="16"/>
      <c r="J86" s="3"/>
      <c r="K86" s="16"/>
      <c r="L86" s="16"/>
      <c r="M86" s="16"/>
      <c r="N86" s="3"/>
    </row>
    <row r="87" spans="1:14" x14ac:dyDescent="0.2">
      <c r="A87" s="3"/>
      <c r="B87" s="3"/>
      <c r="C87" s="16"/>
      <c r="D87" s="16"/>
      <c r="E87" s="16"/>
      <c r="F87" s="3"/>
      <c r="G87" s="16"/>
      <c r="H87" s="16"/>
      <c r="I87" s="16"/>
      <c r="J87" s="3"/>
      <c r="K87" s="16"/>
      <c r="L87" s="16"/>
      <c r="M87" s="16"/>
      <c r="N87" s="3"/>
    </row>
    <row r="88" spans="1:14" x14ac:dyDescent="0.2">
      <c r="A88" s="3"/>
      <c r="B88" s="3"/>
      <c r="C88" s="16"/>
      <c r="D88" s="16"/>
      <c r="E88" s="16"/>
      <c r="F88" s="3"/>
      <c r="G88" s="16"/>
      <c r="H88" s="16"/>
      <c r="I88" s="16"/>
      <c r="J88" s="3"/>
      <c r="K88" s="16"/>
      <c r="L88" s="16"/>
      <c r="M88" s="16"/>
      <c r="N88" s="3"/>
    </row>
    <row r="89" spans="1:14" x14ac:dyDescent="0.2">
      <c r="A89" s="3"/>
      <c r="B89" s="3"/>
      <c r="C89" s="16"/>
      <c r="D89" s="16"/>
      <c r="E89" s="16"/>
      <c r="F89" s="3"/>
      <c r="G89" s="16"/>
      <c r="H89" s="16"/>
      <c r="I89" s="16"/>
      <c r="J89" s="3"/>
      <c r="K89" s="16"/>
      <c r="L89" s="16"/>
      <c r="M89" s="16"/>
      <c r="N89" s="3"/>
    </row>
    <row r="90" spans="1:14" x14ac:dyDescent="0.2">
      <c r="A90" s="3"/>
      <c r="B90" s="3"/>
      <c r="C90" s="16"/>
      <c r="D90" s="16"/>
      <c r="E90" s="16"/>
      <c r="F90" s="3"/>
      <c r="G90" s="16"/>
      <c r="H90" s="16"/>
      <c r="I90" s="16"/>
      <c r="J90" s="3"/>
      <c r="K90" s="16"/>
      <c r="L90" s="16"/>
      <c r="M90" s="16"/>
      <c r="N90" s="3"/>
    </row>
    <row r="91" spans="1:14" x14ac:dyDescent="0.2">
      <c r="A91" s="3"/>
      <c r="B91" s="3"/>
      <c r="C91" s="16"/>
      <c r="D91" s="16"/>
      <c r="E91" s="16"/>
      <c r="F91" s="3"/>
      <c r="G91" s="16"/>
      <c r="H91" s="16"/>
      <c r="I91" s="16"/>
      <c r="J91" s="3"/>
      <c r="K91" s="16"/>
      <c r="L91" s="16"/>
      <c r="M91" s="16"/>
      <c r="N91" s="3"/>
    </row>
    <row r="92" spans="1:14" x14ac:dyDescent="0.2">
      <c r="A92" s="3"/>
      <c r="B92" s="3"/>
      <c r="C92" s="16"/>
      <c r="D92" s="16"/>
      <c r="E92" s="16"/>
      <c r="F92" s="3"/>
      <c r="G92" s="16"/>
      <c r="H92" s="16"/>
      <c r="I92" s="16"/>
      <c r="J92" s="3"/>
      <c r="K92" s="16"/>
      <c r="L92" s="16"/>
      <c r="M92" s="16"/>
      <c r="N92" s="3"/>
    </row>
    <row r="93" spans="1:14" x14ac:dyDescent="0.2">
      <c r="A93" s="3"/>
      <c r="B93" s="3"/>
      <c r="C93" s="16"/>
      <c r="D93" s="16"/>
      <c r="E93" s="16"/>
      <c r="F93" s="3"/>
      <c r="G93" s="16"/>
      <c r="H93" s="16"/>
      <c r="I93" s="16"/>
      <c r="J93" s="3"/>
      <c r="K93" s="16"/>
      <c r="L93" s="16"/>
      <c r="M93" s="16"/>
      <c r="N93" s="3"/>
    </row>
    <row r="94" spans="1:14" x14ac:dyDescent="0.2">
      <c r="A94" s="3"/>
      <c r="B94" s="3"/>
      <c r="C94" s="16"/>
      <c r="D94" s="16"/>
      <c r="E94" s="16"/>
      <c r="F94" s="3"/>
      <c r="G94" s="16"/>
      <c r="H94" s="16"/>
      <c r="I94" s="16"/>
      <c r="J94" s="3"/>
      <c r="K94" s="16"/>
      <c r="L94" s="16"/>
      <c r="M94" s="16"/>
      <c r="N94" s="3"/>
    </row>
    <row r="95" spans="1:14" x14ac:dyDescent="0.2">
      <c r="A95" s="3"/>
      <c r="B95" s="3"/>
      <c r="C95" s="16"/>
      <c r="D95" s="16"/>
      <c r="E95" s="16"/>
      <c r="F95" s="3"/>
      <c r="G95" s="16"/>
      <c r="H95" s="16"/>
      <c r="I95" s="16"/>
      <c r="J95" s="3"/>
      <c r="K95" s="16"/>
      <c r="L95" s="16"/>
      <c r="M95" s="16"/>
      <c r="N95" s="3"/>
    </row>
    <row r="96" spans="1:14" x14ac:dyDescent="0.2">
      <c r="A96" s="3"/>
      <c r="B96" s="3"/>
      <c r="C96" s="16"/>
      <c r="D96" s="16"/>
      <c r="E96" s="16"/>
      <c r="F96" s="3"/>
      <c r="G96" s="16"/>
      <c r="H96" s="16"/>
      <c r="I96" s="16"/>
      <c r="J96" s="3"/>
      <c r="K96" s="16"/>
      <c r="L96" s="16"/>
      <c r="M96" s="16"/>
      <c r="N96" s="3"/>
    </row>
    <row r="97" spans="1:14" x14ac:dyDescent="0.2">
      <c r="A97" s="3"/>
      <c r="B97" s="3"/>
      <c r="C97" s="16"/>
      <c r="D97" s="16"/>
      <c r="E97" s="16"/>
      <c r="F97" s="3"/>
      <c r="G97" s="16"/>
      <c r="H97" s="16"/>
      <c r="I97" s="16"/>
      <c r="J97" s="3"/>
      <c r="K97" s="16"/>
      <c r="L97" s="16"/>
      <c r="M97" s="16"/>
      <c r="N97" s="3"/>
    </row>
    <row r="98" spans="1:14" x14ac:dyDescent="0.2">
      <c r="A98" s="3"/>
      <c r="B98" s="3"/>
      <c r="C98" s="16"/>
      <c r="D98" s="16"/>
      <c r="E98" s="16"/>
      <c r="F98" s="3"/>
      <c r="G98" s="16"/>
      <c r="H98" s="16"/>
      <c r="I98" s="16"/>
      <c r="J98" s="3"/>
      <c r="K98" s="16"/>
      <c r="L98" s="16"/>
      <c r="M98" s="16"/>
      <c r="N98" s="3"/>
    </row>
    <row r="99" spans="1:14" x14ac:dyDescent="0.2">
      <c r="A99" s="3"/>
      <c r="B99" s="3"/>
      <c r="C99" s="16"/>
      <c r="D99" s="16"/>
      <c r="E99" s="16"/>
      <c r="F99" s="3"/>
      <c r="G99" s="16"/>
      <c r="H99" s="16"/>
      <c r="I99" s="16"/>
      <c r="J99" s="3"/>
      <c r="K99" s="16"/>
      <c r="L99" s="16"/>
      <c r="M99" s="16"/>
      <c r="N99" s="3"/>
    </row>
    <row r="100" spans="1:14" x14ac:dyDescent="0.2">
      <c r="A100" s="3"/>
      <c r="B100" s="3"/>
      <c r="C100" s="16"/>
      <c r="D100" s="16"/>
      <c r="E100" s="16"/>
      <c r="F100" s="3"/>
      <c r="G100" s="16"/>
      <c r="H100" s="16"/>
      <c r="I100" s="16"/>
      <c r="J100" s="3"/>
      <c r="K100" s="16"/>
      <c r="L100" s="16"/>
      <c r="M100" s="16"/>
      <c r="N100" s="3"/>
    </row>
    <row r="101" spans="1:14" x14ac:dyDescent="0.2">
      <c r="A101" s="3"/>
      <c r="B101" s="3"/>
      <c r="C101" s="16"/>
      <c r="D101" s="16"/>
      <c r="E101" s="16"/>
      <c r="F101" s="3"/>
      <c r="G101" s="16"/>
      <c r="H101" s="16"/>
      <c r="I101" s="16"/>
      <c r="J101" s="3"/>
      <c r="K101" s="16"/>
      <c r="L101" s="16"/>
      <c r="M101" s="16"/>
      <c r="N101" s="3"/>
    </row>
    <row r="102" spans="1:14" x14ac:dyDescent="0.2">
      <c r="A102" s="3"/>
      <c r="B102" s="3"/>
      <c r="C102" s="16"/>
      <c r="D102" s="16"/>
      <c r="E102" s="16"/>
      <c r="F102" s="3"/>
      <c r="G102" s="16"/>
      <c r="H102" s="16"/>
      <c r="I102" s="16"/>
      <c r="J102" s="3"/>
      <c r="K102" s="16"/>
      <c r="L102" s="16"/>
      <c r="M102" s="16"/>
      <c r="N102" s="3"/>
    </row>
  </sheetData>
  <sheetProtection password="D714" sheet="1" objects="1" scenarios="1"/>
  <customSheetViews>
    <customSheetView guid="{44A2B057-7D30-4594-817B-0DBCD9A92E4A}" fitToPage="1">
      <selection activeCell="L45" sqref="L45"/>
      <pageMargins left="0.70866141732283472" right="0.70866141732283472" top="0.74803149606299213" bottom="0.74803149606299213" header="0.31496062992125984" footer="0.31496062992125984"/>
      <pageSetup paperSize="9" scale="81" orientation="portrait" r:id="rId1"/>
      <headerFooter>
        <oddFooter>&amp;C&amp;A</oddFooter>
      </headerFooter>
    </customSheetView>
    <customSheetView guid="{7FD99AA4-5903-494A-9F09-AEC84FBFFB84}" fitToPage="1">
      <selection activeCell="L45" sqref="L45"/>
      <pageMargins left="0.70866141732283472" right="0.70866141732283472" top="0.74803149606299213" bottom="0.74803149606299213" header="0.31496062992125984" footer="0.31496062992125984"/>
      <pageSetup paperSize="9" scale="81" orientation="portrait" r:id="rId2"/>
      <headerFooter>
        <oddFooter>&amp;C&amp;A</oddFooter>
      </headerFooter>
    </customSheetView>
  </customSheetViews>
  <mergeCells count="7">
    <mergeCell ref="N5:N7"/>
    <mergeCell ref="B5:B7"/>
    <mergeCell ref="D5:D7"/>
    <mergeCell ref="F5:F7"/>
    <mergeCell ref="H5:H7"/>
    <mergeCell ref="J5:J7"/>
    <mergeCell ref="L5:L7"/>
  </mergeCells>
  <pageMargins left="0.70866141732283472" right="0.70866141732283472" top="0.74803149606299213" bottom="0.74803149606299213" header="0.31496062992125984" footer="0.31496062992125984"/>
  <pageSetup paperSize="9" scale="81" orientation="portrait" r:id="rId3"/>
  <headerFooter>
    <oddFooter>&amp;C&amp;A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N74"/>
  <sheetViews>
    <sheetView workbookViewId="0">
      <selection activeCell="H50" sqref="H50"/>
    </sheetView>
  </sheetViews>
  <sheetFormatPr defaultRowHeight="15" x14ac:dyDescent="0.2"/>
  <sheetData>
    <row r="1" spans="1:11" ht="15.75" x14ac:dyDescent="0.25">
      <c r="A1" s="20" t="str">
        <f>+'1'!A1</f>
        <v>CWM TAF LOCAL HEALTH BOARD ANNUAL ACCOUNTS 2018-19</v>
      </c>
      <c r="B1" s="68"/>
      <c r="C1" s="68"/>
      <c r="D1" s="68"/>
      <c r="E1" s="68"/>
      <c r="F1" s="68"/>
      <c r="G1" s="68"/>
      <c r="H1" s="68"/>
      <c r="I1" s="68"/>
      <c r="J1" s="550"/>
      <c r="K1" s="550"/>
    </row>
    <row r="2" spans="1:11" ht="15.75" x14ac:dyDescent="0.25">
      <c r="A2" s="191"/>
      <c r="B2" s="69"/>
      <c r="C2" s="69"/>
      <c r="D2" s="69"/>
      <c r="E2" s="69"/>
      <c r="F2" s="69"/>
      <c r="G2" s="69"/>
      <c r="H2" s="69"/>
      <c r="I2" s="69"/>
    </row>
    <row r="3" spans="1:11" hidden="1" x14ac:dyDescent="0.2">
      <c r="A3" s="877"/>
      <c r="B3" s="731"/>
      <c r="C3" s="819"/>
      <c r="D3" s="819"/>
      <c r="E3" s="819"/>
      <c r="F3" s="819"/>
      <c r="G3" s="819"/>
      <c r="H3" s="819"/>
      <c r="I3" s="819"/>
      <c r="J3" s="623"/>
    </row>
    <row r="4" spans="1:11" hidden="1" x14ac:dyDescent="0.2">
      <c r="A4" s="828"/>
      <c r="B4" s="731"/>
      <c r="C4" s="819"/>
      <c r="D4" s="819"/>
      <c r="E4" s="819"/>
      <c r="F4" s="819"/>
      <c r="G4" s="819"/>
      <c r="H4" s="819"/>
      <c r="I4" s="819"/>
      <c r="J4" s="623"/>
    </row>
    <row r="5" spans="1:11" hidden="1" x14ac:dyDescent="0.2">
      <c r="A5" s="878"/>
      <c r="B5" s="731"/>
      <c r="C5" s="819"/>
      <c r="D5" s="819"/>
      <c r="E5" s="819"/>
      <c r="F5" s="819"/>
      <c r="G5" s="819"/>
      <c r="H5" s="819"/>
      <c r="I5" s="819"/>
      <c r="J5" s="623"/>
    </row>
    <row r="6" spans="1:11" hidden="1" x14ac:dyDescent="0.2">
      <c r="A6" s="828"/>
      <c r="B6" s="731"/>
      <c r="C6" s="819"/>
      <c r="D6" s="819"/>
      <c r="E6" s="819"/>
      <c r="F6" s="819"/>
      <c r="G6" s="819"/>
      <c r="H6" s="819"/>
      <c r="I6" s="819"/>
      <c r="J6" s="623"/>
    </row>
    <row r="7" spans="1:11" hidden="1" x14ac:dyDescent="0.2">
      <c r="A7" s="828"/>
      <c r="B7" s="731"/>
      <c r="C7" s="819"/>
      <c r="D7" s="819"/>
      <c r="E7" s="819"/>
      <c r="F7" s="819"/>
      <c r="G7" s="819"/>
      <c r="H7" s="819"/>
      <c r="I7" s="819"/>
      <c r="J7" s="623"/>
    </row>
    <row r="8" spans="1:11" hidden="1" x14ac:dyDescent="0.2">
      <c r="A8" s="828"/>
      <c r="B8" s="731"/>
      <c r="C8" s="819"/>
      <c r="D8" s="819"/>
      <c r="E8" s="819"/>
      <c r="F8" s="819"/>
      <c r="G8" s="819"/>
      <c r="H8" s="819"/>
      <c r="I8" s="819"/>
      <c r="J8" s="623"/>
    </row>
    <row r="9" spans="1:11" hidden="1" x14ac:dyDescent="0.2">
      <c r="A9" s="828"/>
      <c r="B9" s="731"/>
      <c r="C9" s="819"/>
      <c r="D9" s="819"/>
      <c r="E9" s="819"/>
      <c r="F9" s="819"/>
      <c r="G9" s="819"/>
      <c r="H9" s="819"/>
      <c r="I9" s="819"/>
      <c r="J9" s="623"/>
    </row>
    <row r="10" spans="1:11" hidden="1" x14ac:dyDescent="0.2">
      <c r="A10" s="828"/>
      <c r="B10" s="731"/>
      <c r="C10" s="819"/>
      <c r="D10" s="819"/>
      <c r="E10" s="819"/>
      <c r="F10" s="819"/>
      <c r="G10" s="819"/>
      <c r="H10" s="819"/>
      <c r="I10" s="819"/>
      <c r="J10" s="623"/>
    </row>
    <row r="11" spans="1:11" hidden="1" x14ac:dyDescent="0.2">
      <c r="A11" s="828"/>
      <c r="B11" s="731"/>
      <c r="C11" s="819"/>
      <c r="D11" s="819"/>
      <c r="E11" s="819"/>
      <c r="F11" s="819"/>
      <c r="G11" s="819"/>
      <c r="H11" s="819"/>
      <c r="I11" s="819"/>
      <c r="J11" s="623"/>
    </row>
    <row r="12" spans="1:11" hidden="1" x14ac:dyDescent="0.2">
      <c r="A12" s="828"/>
      <c r="B12" s="731"/>
      <c r="C12" s="819"/>
      <c r="D12" s="819"/>
      <c r="E12" s="819"/>
      <c r="F12" s="819"/>
      <c r="G12" s="819"/>
      <c r="H12" s="819"/>
      <c r="I12" s="819"/>
      <c r="J12" s="623"/>
    </row>
    <row r="13" spans="1:11" hidden="1" x14ac:dyDescent="0.2">
      <c r="A13" s="828"/>
      <c r="B13" s="731"/>
      <c r="C13" s="819"/>
      <c r="D13" s="819"/>
      <c r="E13" s="819"/>
      <c r="F13" s="819"/>
      <c r="G13" s="819"/>
      <c r="H13" s="819"/>
      <c r="I13" s="819"/>
      <c r="J13" s="623"/>
    </row>
    <row r="14" spans="1:11" hidden="1" x14ac:dyDescent="0.2">
      <c r="A14" s="828"/>
      <c r="B14" s="731"/>
      <c r="C14" s="819"/>
      <c r="D14" s="819"/>
      <c r="E14" s="819"/>
      <c r="F14" s="819"/>
      <c r="G14" s="819"/>
      <c r="H14" s="819"/>
      <c r="I14" s="819"/>
      <c r="J14" s="623"/>
    </row>
    <row r="15" spans="1:11" hidden="1" x14ac:dyDescent="0.2">
      <c r="A15" s="878"/>
      <c r="B15" s="731"/>
      <c r="C15" s="819"/>
      <c r="D15" s="819"/>
      <c r="E15" s="819"/>
      <c r="F15" s="819"/>
      <c r="G15" s="819"/>
      <c r="H15" s="819"/>
      <c r="I15" s="819"/>
      <c r="J15" s="623"/>
    </row>
    <row r="16" spans="1:11" hidden="1" x14ac:dyDescent="0.2">
      <c r="A16" s="878"/>
      <c r="B16" s="731"/>
      <c r="C16" s="819"/>
      <c r="D16" s="819"/>
      <c r="E16" s="819"/>
      <c r="F16" s="819"/>
      <c r="G16" s="819"/>
      <c r="H16" s="819"/>
      <c r="I16" s="819"/>
      <c r="J16" s="623"/>
    </row>
    <row r="17" spans="1:10" hidden="1" x14ac:dyDescent="0.2">
      <c r="A17" s="730"/>
      <c r="B17" s="731"/>
      <c r="C17" s="623"/>
      <c r="D17" s="623"/>
      <c r="E17" s="623"/>
      <c r="F17" s="623"/>
      <c r="G17" s="623"/>
      <c r="H17" s="623"/>
      <c r="I17" s="623"/>
      <c r="J17" s="623"/>
    </row>
    <row r="18" spans="1:10" hidden="1" x14ac:dyDescent="0.2">
      <c r="A18" s="730"/>
      <c r="B18" s="731"/>
      <c r="C18" s="623"/>
      <c r="D18" s="623"/>
      <c r="E18" s="623"/>
      <c r="F18" s="623"/>
      <c r="G18" s="623"/>
      <c r="H18" s="623"/>
      <c r="I18" s="623"/>
      <c r="J18" s="623"/>
    </row>
    <row r="19" spans="1:10" hidden="1" x14ac:dyDescent="0.2">
      <c r="A19" s="730"/>
      <c r="B19" s="731"/>
      <c r="C19" s="623"/>
      <c r="D19" s="623"/>
      <c r="E19" s="623"/>
      <c r="F19" s="623"/>
      <c r="G19" s="623"/>
      <c r="H19" s="623"/>
      <c r="I19" s="623"/>
      <c r="J19" s="623"/>
    </row>
    <row r="20" spans="1:10" hidden="1" x14ac:dyDescent="0.2">
      <c r="A20" s="730"/>
      <c r="B20" s="731"/>
      <c r="C20" s="623"/>
      <c r="D20" s="623"/>
      <c r="E20" s="623"/>
      <c r="F20" s="623"/>
      <c r="G20" s="623"/>
      <c r="H20" s="623"/>
      <c r="I20" s="623"/>
      <c r="J20" s="623"/>
    </row>
    <row r="21" spans="1:10" hidden="1" x14ac:dyDescent="0.2">
      <c r="A21" s="730"/>
      <c r="B21" s="731"/>
      <c r="C21" s="623"/>
      <c r="D21" s="623"/>
      <c r="E21" s="623"/>
      <c r="F21" s="623"/>
      <c r="G21" s="623"/>
      <c r="H21" s="623"/>
      <c r="I21" s="623"/>
      <c r="J21" s="623"/>
    </row>
    <row r="22" spans="1:10" hidden="1" x14ac:dyDescent="0.2">
      <c r="A22" s="730"/>
      <c r="B22" s="731"/>
      <c r="C22" s="623"/>
      <c r="D22" s="623"/>
      <c r="E22" s="623"/>
      <c r="F22" s="623"/>
      <c r="G22" s="623"/>
      <c r="H22" s="623"/>
      <c r="I22" s="623"/>
      <c r="J22" s="623"/>
    </row>
    <row r="23" spans="1:10" hidden="1" x14ac:dyDescent="0.2">
      <c r="A23" s="730"/>
      <c r="B23" s="731"/>
      <c r="C23" s="623"/>
      <c r="D23" s="623"/>
      <c r="E23" s="623"/>
      <c r="F23" s="623"/>
      <c r="G23" s="623"/>
      <c r="H23" s="623"/>
      <c r="I23" s="623"/>
      <c r="J23" s="623"/>
    </row>
    <row r="24" spans="1:10" hidden="1" x14ac:dyDescent="0.2">
      <c r="A24" s="730"/>
      <c r="B24" s="731"/>
      <c r="C24" s="623"/>
      <c r="D24" s="623"/>
      <c r="E24" s="623"/>
      <c r="F24" s="623"/>
      <c r="G24" s="623"/>
      <c r="H24" s="623"/>
      <c r="I24" s="623"/>
      <c r="J24" s="623"/>
    </row>
    <row r="25" spans="1:10" hidden="1" x14ac:dyDescent="0.2">
      <c r="A25" s="730"/>
      <c r="B25" s="731"/>
      <c r="C25" s="623"/>
      <c r="D25" s="623"/>
      <c r="E25" s="623"/>
      <c r="F25" s="623"/>
      <c r="G25" s="623"/>
      <c r="H25" s="623"/>
      <c r="I25" s="623"/>
      <c r="J25" s="623"/>
    </row>
    <row r="26" spans="1:10" hidden="1" x14ac:dyDescent="0.2">
      <c r="A26" s="730"/>
      <c r="B26" s="731"/>
      <c r="C26" s="623"/>
      <c r="D26" s="623"/>
      <c r="E26" s="623"/>
      <c r="F26" s="623"/>
      <c r="G26" s="623"/>
      <c r="H26" s="623"/>
      <c r="I26" s="623"/>
      <c r="J26" s="623"/>
    </row>
    <row r="27" spans="1:10" hidden="1" x14ac:dyDescent="0.2">
      <c r="A27" s="730"/>
      <c r="B27" s="731"/>
      <c r="C27" s="623"/>
      <c r="D27" s="623"/>
      <c r="E27" s="623"/>
      <c r="F27" s="623"/>
      <c r="G27" s="623"/>
      <c r="H27" s="623"/>
      <c r="I27" s="623"/>
      <c r="J27" s="623"/>
    </row>
    <row r="28" spans="1:10" hidden="1" x14ac:dyDescent="0.2">
      <c r="A28" s="730"/>
      <c r="B28" s="731"/>
      <c r="C28" s="623"/>
      <c r="D28" s="623"/>
      <c r="E28" s="623"/>
      <c r="F28" s="623"/>
      <c r="G28" s="623"/>
      <c r="H28" s="623"/>
      <c r="I28" s="623"/>
      <c r="J28" s="623"/>
    </row>
    <row r="29" spans="1:10" hidden="1" x14ac:dyDescent="0.2">
      <c r="A29" s="731"/>
      <c r="B29" s="731"/>
      <c r="C29" s="623"/>
      <c r="D29" s="623"/>
      <c r="E29" s="623"/>
      <c r="F29" s="623"/>
      <c r="G29" s="623"/>
      <c r="H29" s="623"/>
      <c r="I29" s="623"/>
      <c r="J29" s="623"/>
    </row>
    <row r="30" spans="1:10" hidden="1" x14ac:dyDescent="0.2">
      <c r="A30" s="731"/>
      <c r="B30" s="731"/>
      <c r="C30" s="623"/>
      <c r="D30" s="623"/>
      <c r="E30" s="623"/>
      <c r="F30" s="623"/>
      <c r="G30" s="623"/>
      <c r="H30" s="623"/>
      <c r="I30" s="623"/>
      <c r="J30" s="623"/>
    </row>
    <row r="31" spans="1:10" hidden="1" x14ac:dyDescent="0.2">
      <c r="A31" s="731"/>
      <c r="B31" s="731"/>
      <c r="C31" s="623"/>
      <c r="D31" s="623"/>
      <c r="E31" s="623"/>
      <c r="F31" s="623"/>
      <c r="G31" s="623"/>
      <c r="H31" s="623"/>
      <c r="I31" s="623"/>
      <c r="J31" s="623"/>
    </row>
    <row r="32" spans="1:10" hidden="1" x14ac:dyDescent="0.2">
      <c r="A32" s="731"/>
      <c r="B32" s="731"/>
      <c r="C32" s="623"/>
      <c r="D32" s="623"/>
      <c r="E32" s="623"/>
      <c r="F32" s="623"/>
      <c r="G32" s="623"/>
      <c r="H32" s="623"/>
      <c r="I32" s="623"/>
      <c r="J32" s="623"/>
    </row>
    <row r="33" spans="1:14" hidden="1" x14ac:dyDescent="0.2">
      <c r="A33" s="731"/>
      <c r="B33" s="731"/>
      <c r="C33" s="623"/>
      <c r="D33" s="623"/>
      <c r="E33" s="623"/>
      <c r="F33" s="623"/>
      <c r="G33" s="623"/>
      <c r="H33" s="623"/>
      <c r="I33" s="623"/>
      <c r="J33" s="623"/>
    </row>
    <row r="34" spans="1:14" hidden="1" x14ac:dyDescent="0.2">
      <c r="A34" s="731"/>
      <c r="B34" s="731"/>
      <c r="C34" s="623"/>
      <c r="D34" s="623"/>
      <c r="E34" s="623"/>
      <c r="F34" s="623"/>
      <c r="G34" s="623"/>
      <c r="H34" s="623"/>
      <c r="I34" s="623"/>
      <c r="J34" s="623"/>
    </row>
    <row r="35" spans="1:14" hidden="1" x14ac:dyDescent="0.2">
      <c r="A35" s="731"/>
      <c r="B35" s="731"/>
      <c r="C35" s="623"/>
      <c r="D35" s="623"/>
      <c r="E35" s="623"/>
      <c r="F35" s="623"/>
      <c r="G35" s="623"/>
      <c r="H35" s="623"/>
      <c r="I35" s="623"/>
      <c r="J35" s="623"/>
    </row>
    <row r="36" spans="1:14" hidden="1" x14ac:dyDescent="0.2">
      <c r="A36" s="731"/>
      <c r="B36" s="731"/>
      <c r="C36" s="623"/>
      <c r="D36" s="623"/>
      <c r="E36" s="623"/>
      <c r="F36" s="623"/>
      <c r="G36" s="623"/>
      <c r="H36" s="623"/>
      <c r="I36" s="623"/>
      <c r="J36" s="623"/>
    </row>
    <row r="37" spans="1:14" hidden="1" x14ac:dyDescent="0.2">
      <c r="A37" s="623"/>
      <c r="B37" s="623"/>
      <c r="C37" s="623"/>
      <c r="D37" s="623"/>
      <c r="E37" s="623"/>
      <c r="F37" s="623"/>
      <c r="G37" s="623"/>
      <c r="H37" s="623"/>
      <c r="I37" s="623"/>
      <c r="J37" s="623"/>
    </row>
    <row r="38" spans="1:14" x14ac:dyDescent="0.2">
      <c r="A38" s="877" t="s">
        <v>601</v>
      </c>
      <c r="B38" s="731"/>
      <c r="C38" s="819"/>
      <c r="D38" s="819"/>
      <c r="E38" s="819"/>
      <c r="F38" s="819"/>
      <c r="G38" s="819"/>
      <c r="H38" s="819"/>
      <c r="I38" s="819"/>
      <c r="J38" s="623"/>
    </row>
    <row r="39" spans="1:14" x14ac:dyDescent="0.2">
      <c r="A39" s="828"/>
      <c r="B39" s="731"/>
      <c r="C39" s="819"/>
      <c r="D39" s="819"/>
      <c r="E39" s="819"/>
      <c r="F39" s="819"/>
      <c r="G39" s="819"/>
      <c r="H39" s="819"/>
      <c r="I39" s="819"/>
      <c r="J39" s="623"/>
    </row>
    <row r="40" spans="1:14" s="1063" customFormat="1" x14ac:dyDescent="0.25">
      <c r="A40" s="1242" t="s">
        <v>888</v>
      </c>
      <c r="B40" s="1062"/>
      <c r="C40" s="1062"/>
      <c r="D40" s="1062"/>
      <c r="E40" s="1062"/>
      <c r="F40" s="1062"/>
      <c r="G40" s="1062"/>
      <c r="H40" s="1062"/>
      <c r="I40" s="1062"/>
      <c r="J40" s="1062"/>
      <c r="K40" s="1062"/>
      <c r="L40" s="1062"/>
      <c r="M40" s="1062"/>
      <c r="N40" s="1062"/>
    </row>
    <row r="41" spans="1:14" s="1060" customFormat="1" x14ac:dyDescent="0.2">
      <c r="A41" s="819"/>
      <c r="B41" s="1064"/>
      <c r="C41" s="1064"/>
      <c r="D41" s="1064"/>
      <c r="E41" s="1064"/>
      <c r="F41" s="1064"/>
      <c r="G41" s="1064"/>
      <c r="H41" s="1064"/>
      <c r="I41" s="1064"/>
      <c r="J41" s="1064"/>
      <c r="K41" s="1064"/>
      <c r="L41" s="1064"/>
      <c r="M41" s="1064"/>
      <c r="N41" s="1064"/>
    </row>
    <row r="42" spans="1:14" s="1063" customFormat="1" x14ac:dyDescent="0.25">
      <c r="A42" s="1242" t="s">
        <v>742</v>
      </c>
      <c r="B42" s="1062"/>
      <c r="C42" s="1062"/>
      <c r="D42" s="1062"/>
      <c r="E42" s="1062"/>
      <c r="F42" s="1062"/>
      <c r="G42" s="1062"/>
      <c r="H42" s="1062"/>
      <c r="I42" s="1062"/>
      <c r="J42" s="1062"/>
      <c r="K42" s="1062"/>
      <c r="L42" s="1062"/>
      <c r="M42" s="1062"/>
      <c r="N42" s="1062"/>
    </row>
    <row r="43" spans="1:14" s="828" customFormat="1" x14ac:dyDescent="0.2">
      <c r="A43" s="819"/>
      <c r="B43" s="819"/>
      <c r="C43" s="819"/>
      <c r="D43" s="819"/>
      <c r="E43" s="819"/>
      <c r="F43" s="819"/>
      <c r="G43" s="819"/>
      <c r="H43" s="819"/>
      <c r="I43" s="819"/>
      <c r="J43" s="819"/>
      <c r="K43" s="819"/>
      <c r="L43" s="819"/>
      <c r="M43" s="819"/>
      <c r="N43" s="819"/>
    </row>
    <row r="44" spans="1:14" x14ac:dyDescent="0.2">
      <c r="A44" s="828"/>
      <c r="B44" s="731"/>
      <c r="C44" s="819"/>
      <c r="D44" s="819"/>
      <c r="E44" s="819"/>
      <c r="F44" s="819"/>
      <c r="G44" s="819"/>
      <c r="H44" s="819"/>
      <c r="I44" s="819"/>
      <c r="J44" s="623"/>
    </row>
    <row r="45" spans="1:14" x14ac:dyDescent="0.2">
      <c r="A45" s="828"/>
      <c r="B45" s="731"/>
      <c r="C45" s="819"/>
      <c r="D45" s="819"/>
      <c r="E45" s="819"/>
      <c r="F45" s="819"/>
      <c r="G45" s="819"/>
      <c r="H45" s="819"/>
      <c r="I45" s="819"/>
      <c r="J45" s="623"/>
    </row>
    <row r="46" spans="1:14" x14ac:dyDescent="0.2">
      <c r="A46" s="828"/>
      <c r="B46" s="731"/>
      <c r="C46" s="819"/>
      <c r="D46" s="819"/>
      <c r="E46" s="819"/>
      <c r="F46" s="819"/>
      <c r="G46" s="819"/>
      <c r="H46" s="819"/>
      <c r="I46" s="819"/>
      <c r="J46" s="623"/>
    </row>
    <row r="47" spans="1:14" x14ac:dyDescent="0.2">
      <c r="A47" s="828"/>
      <c r="B47" s="731"/>
      <c r="C47" s="819"/>
      <c r="D47" s="819"/>
      <c r="E47" s="819"/>
      <c r="F47" s="819"/>
      <c r="G47" s="819"/>
      <c r="H47" s="819"/>
      <c r="I47" s="819"/>
      <c r="J47" s="623"/>
    </row>
    <row r="48" spans="1:14" x14ac:dyDescent="0.2">
      <c r="A48" s="878"/>
      <c r="B48" s="731"/>
      <c r="C48" s="819"/>
      <c r="D48" s="819"/>
      <c r="E48" s="819"/>
      <c r="F48" s="819"/>
      <c r="G48" s="819"/>
      <c r="H48" s="819"/>
      <c r="I48" s="819"/>
      <c r="J48" s="623"/>
    </row>
    <row r="49" spans="1:10" x14ac:dyDescent="0.2">
      <c r="A49" s="920"/>
      <c r="B49" s="731"/>
      <c r="C49" s="819"/>
      <c r="D49" s="819"/>
      <c r="E49" s="819"/>
      <c r="F49" s="819"/>
      <c r="G49" s="819"/>
      <c r="H49" s="819"/>
      <c r="I49" s="819"/>
      <c r="J49" s="623"/>
    </row>
    <row r="50" spans="1:10" x14ac:dyDescent="0.2">
      <c r="A50" s="920"/>
      <c r="B50" s="623"/>
      <c r="C50" s="623"/>
      <c r="D50" s="623"/>
      <c r="E50" s="623"/>
      <c r="F50" s="623"/>
      <c r="G50" s="623"/>
      <c r="H50" s="623"/>
      <c r="I50" s="623"/>
      <c r="J50" s="623"/>
    </row>
    <row r="51" spans="1:10" x14ac:dyDescent="0.2">
      <c r="A51" s="920"/>
      <c r="B51" s="623"/>
      <c r="C51" s="623"/>
      <c r="D51" s="623"/>
      <c r="E51" s="623"/>
      <c r="F51" s="623"/>
      <c r="G51" s="623"/>
      <c r="H51" s="623"/>
      <c r="I51" s="623"/>
      <c r="J51" s="623"/>
    </row>
    <row r="52" spans="1:10" x14ac:dyDescent="0.2">
      <c r="A52" s="920"/>
      <c r="B52" s="623"/>
      <c r="C52" s="623"/>
      <c r="D52" s="623"/>
      <c r="E52" s="623"/>
      <c r="F52" s="623"/>
      <c r="G52" s="623"/>
      <c r="H52" s="623"/>
      <c r="I52" s="623"/>
      <c r="J52" s="623"/>
    </row>
    <row r="53" spans="1:10" x14ac:dyDescent="0.2">
      <c r="A53" s="920"/>
      <c r="B53" s="623"/>
      <c r="C53" s="623"/>
      <c r="D53" s="623"/>
      <c r="E53" s="623"/>
      <c r="F53" s="623"/>
      <c r="G53" s="623"/>
      <c r="H53" s="623"/>
      <c r="I53" s="623"/>
      <c r="J53" s="623"/>
    </row>
    <row r="54" spans="1:10" x14ac:dyDescent="0.2">
      <c r="A54" s="920"/>
      <c r="B54" s="623"/>
      <c r="C54" s="623"/>
      <c r="D54" s="623"/>
      <c r="E54" s="623"/>
      <c r="F54" s="623"/>
      <c r="G54" s="623"/>
      <c r="H54" s="623"/>
      <c r="I54" s="623"/>
      <c r="J54" s="623"/>
    </row>
    <row r="55" spans="1:10" x14ac:dyDescent="0.2">
      <c r="A55" s="920"/>
      <c r="B55" s="623"/>
      <c r="C55" s="623"/>
      <c r="D55" s="623"/>
      <c r="E55" s="623"/>
      <c r="F55" s="623"/>
      <c r="G55" s="623"/>
      <c r="H55" s="623"/>
      <c r="I55" s="623"/>
      <c r="J55" s="623"/>
    </row>
    <row r="56" spans="1:10" x14ac:dyDescent="0.2">
      <c r="A56" s="623"/>
      <c r="B56" s="623"/>
      <c r="C56" s="623"/>
      <c r="D56" s="623"/>
      <c r="E56" s="623"/>
      <c r="F56" s="623"/>
      <c r="G56" s="623"/>
      <c r="H56" s="623"/>
      <c r="I56" s="623"/>
      <c r="J56" s="623"/>
    </row>
    <row r="57" spans="1:10" x14ac:dyDescent="0.2">
      <c r="A57" s="623"/>
      <c r="B57" s="623"/>
      <c r="C57" s="623"/>
      <c r="D57" s="623"/>
      <c r="E57" s="623"/>
      <c r="F57" s="623"/>
      <c r="G57" s="623"/>
      <c r="H57" s="623"/>
      <c r="I57" s="623"/>
      <c r="J57" s="623"/>
    </row>
    <row r="58" spans="1:10" x14ac:dyDescent="0.2">
      <c r="A58" s="878"/>
      <c r="B58" s="623"/>
      <c r="C58" s="623"/>
      <c r="D58" s="623"/>
      <c r="E58" s="623"/>
      <c r="F58" s="623"/>
      <c r="G58" s="623"/>
      <c r="H58" s="623"/>
      <c r="I58" s="623"/>
      <c r="J58" s="623"/>
    </row>
    <row r="59" spans="1:10" x14ac:dyDescent="0.2">
      <c r="A59" s="878"/>
      <c r="B59" s="623"/>
      <c r="C59" s="623"/>
      <c r="D59" s="623"/>
      <c r="E59" s="623"/>
      <c r="F59" s="623"/>
      <c r="G59" s="623"/>
      <c r="H59" s="623"/>
      <c r="I59" s="623"/>
      <c r="J59" s="623"/>
    </row>
    <row r="60" spans="1:10" x14ac:dyDescent="0.2">
      <c r="A60" s="623"/>
      <c r="B60" s="623"/>
      <c r="C60" s="623"/>
      <c r="D60" s="623"/>
      <c r="E60" s="623"/>
      <c r="F60" s="623"/>
      <c r="G60" s="623"/>
      <c r="H60" s="623"/>
      <c r="I60" s="623"/>
      <c r="J60" s="623"/>
    </row>
    <row r="61" spans="1:10" x14ac:dyDescent="0.2">
      <c r="A61" s="623"/>
      <c r="B61" s="623"/>
      <c r="C61" s="623"/>
      <c r="D61" s="623"/>
      <c r="E61" s="623"/>
      <c r="F61" s="623"/>
      <c r="G61" s="623"/>
      <c r="H61" s="623"/>
      <c r="I61" s="623"/>
      <c r="J61" s="623"/>
    </row>
    <row r="62" spans="1:10" x14ac:dyDescent="0.2">
      <c r="A62" s="623"/>
      <c r="B62" s="623"/>
      <c r="C62" s="623"/>
      <c r="D62" s="623"/>
      <c r="E62" s="623"/>
      <c r="F62" s="623"/>
      <c r="G62" s="623"/>
      <c r="H62" s="623"/>
      <c r="I62" s="623"/>
      <c r="J62" s="623"/>
    </row>
    <row r="63" spans="1:10" x14ac:dyDescent="0.2">
      <c r="A63" s="623"/>
      <c r="B63" s="623"/>
      <c r="C63" s="623"/>
      <c r="D63" s="623"/>
      <c r="E63" s="623"/>
      <c r="F63" s="623"/>
      <c r="G63" s="623"/>
      <c r="H63" s="623"/>
      <c r="I63" s="623"/>
      <c r="J63" s="623"/>
    </row>
    <row r="64" spans="1:10" x14ac:dyDescent="0.2">
      <c r="A64" s="623"/>
      <c r="B64" s="623"/>
      <c r="C64" s="623"/>
      <c r="D64" s="623"/>
      <c r="E64" s="623"/>
      <c r="F64" s="623"/>
      <c r="G64" s="623"/>
      <c r="H64" s="623"/>
      <c r="I64" s="623"/>
      <c r="J64" s="623"/>
    </row>
    <row r="65" spans="1:10" x14ac:dyDescent="0.2">
      <c r="A65" s="623"/>
      <c r="B65" s="623"/>
      <c r="C65" s="623"/>
      <c r="D65" s="623"/>
      <c r="E65" s="623"/>
      <c r="F65" s="623"/>
      <c r="G65" s="623"/>
      <c r="H65" s="623"/>
      <c r="I65" s="623"/>
      <c r="J65" s="623"/>
    </row>
    <row r="66" spans="1:10" x14ac:dyDescent="0.2">
      <c r="A66" s="623"/>
      <c r="B66" s="623"/>
      <c r="C66" s="623"/>
      <c r="D66" s="623"/>
      <c r="E66" s="623"/>
      <c r="F66" s="623"/>
      <c r="G66" s="623"/>
      <c r="H66" s="623"/>
      <c r="I66" s="623"/>
      <c r="J66" s="623"/>
    </row>
    <row r="67" spans="1:10" x14ac:dyDescent="0.2">
      <c r="A67" s="623"/>
      <c r="B67" s="623"/>
      <c r="C67" s="623"/>
      <c r="D67" s="623"/>
      <c r="E67" s="623"/>
      <c r="F67" s="623"/>
      <c r="G67" s="623"/>
      <c r="H67" s="623"/>
      <c r="I67" s="623"/>
      <c r="J67" s="623"/>
    </row>
    <row r="68" spans="1:10" x14ac:dyDescent="0.2">
      <c r="A68" s="623"/>
      <c r="B68" s="623"/>
      <c r="C68" s="623"/>
      <c r="D68" s="623"/>
      <c r="E68" s="623"/>
      <c r="F68" s="623"/>
      <c r="G68" s="623"/>
      <c r="H68" s="623"/>
      <c r="I68" s="623"/>
      <c r="J68" s="623"/>
    </row>
    <row r="69" spans="1:10" x14ac:dyDescent="0.2">
      <c r="A69" s="623"/>
      <c r="B69" s="623"/>
      <c r="C69" s="623"/>
      <c r="D69" s="623"/>
      <c r="E69" s="623"/>
      <c r="F69" s="623"/>
      <c r="G69" s="623"/>
      <c r="H69" s="623"/>
      <c r="I69" s="623"/>
      <c r="J69" s="623"/>
    </row>
    <row r="70" spans="1:10" x14ac:dyDescent="0.2">
      <c r="A70" s="623"/>
      <c r="B70" s="623"/>
      <c r="C70" s="623"/>
      <c r="D70" s="623"/>
      <c r="E70" s="623"/>
      <c r="F70" s="623"/>
      <c r="G70" s="623"/>
      <c r="H70" s="623"/>
      <c r="I70" s="623"/>
      <c r="J70" s="623"/>
    </row>
    <row r="71" spans="1:10" x14ac:dyDescent="0.2">
      <c r="A71" s="623"/>
      <c r="B71" s="623"/>
      <c r="C71" s="623"/>
      <c r="D71" s="623"/>
      <c r="E71" s="623"/>
      <c r="F71" s="623"/>
      <c r="G71" s="623"/>
      <c r="H71" s="623"/>
      <c r="I71" s="623"/>
      <c r="J71" s="623"/>
    </row>
    <row r="72" spans="1:10" x14ac:dyDescent="0.2">
      <c r="A72" s="623"/>
      <c r="B72" s="623"/>
      <c r="C72" s="623"/>
      <c r="D72" s="623"/>
      <c r="E72" s="623"/>
      <c r="F72" s="623"/>
      <c r="G72" s="623"/>
      <c r="H72" s="623"/>
      <c r="I72" s="623"/>
      <c r="J72" s="623"/>
    </row>
    <row r="73" spans="1:10" x14ac:dyDescent="0.2">
      <c r="A73" s="623"/>
      <c r="B73" s="623"/>
      <c r="C73" s="623"/>
      <c r="D73" s="623"/>
      <c r="E73" s="623"/>
      <c r="F73" s="623"/>
      <c r="G73" s="623"/>
      <c r="H73" s="623"/>
      <c r="I73" s="623"/>
      <c r="J73" s="623"/>
    </row>
    <row r="74" spans="1:10" x14ac:dyDescent="0.2">
      <c r="A74" s="623"/>
      <c r="B74" s="623"/>
      <c r="C74" s="623"/>
      <c r="D74" s="623"/>
      <c r="E74" s="623"/>
      <c r="F74" s="623"/>
      <c r="G74" s="623"/>
      <c r="H74" s="623"/>
      <c r="I74" s="623"/>
      <c r="J74" s="623"/>
    </row>
  </sheetData>
  <customSheetViews>
    <customSheetView guid="{44A2B057-7D30-4594-817B-0DBCD9A92E4A}" fitToPage="1" hiddenRows="1">
      <selection activeCell="N42" sqref="N42:N43"/>
      <pageMargins left="0.70866141732283472" right="0.70866141732283472" top="0.74803149606299213" bottom="0.74803149606299213" header="0.31496062992125984" footer="0.31496062992125984"/>
      <pageSetup paperSize="9" scale="76" orientation="portrait" r:id="rId1"/>
      <headerFooter>
        <oddFooter>&amp;C&amp;A</oddFooter>
      </headerFooter>
    </customSheetView>
    <customSheetView guid="{7FD99AA4-5903-494A-9F09-AEC84FBFFB84}" fitToPage="1" hiddenRows="1">
      <selection activeCell="N42" sqref="N42:N43"/>
      <pageMargins left="0.70866141732283472" right="0.70866141732283472" top="0.74803149606299213" bottom="0.74803149606299213" header="0.31496062992125984" footer="0.31496062992125984"/>
      <pageSetup paperSize="9" scale="7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6" orientation="portrait" r:id="rId3"/>
  <headerFooter>
    <oddFooter>&amp;C&amp;A</oddFooter>
  </headerFooter>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L89"/>
  <sheetViews>
    <sheetView topLeftCell="A4" workbookViewId="0">
      <selection activeCell="H50" sqref="H50"/>
    </sheetView>
  </sheetViews>
  <sheetFormatPr defaultRowHeight="15" x14ac:dyDescent="0.2"/>
  <cols>
    <col min="1" max="1" width="39.109375" customWidth="1"/>
    <col min="4" max="4" width="0.6640625" customWidth="1"/>
    <col min="6" max="6" width="0.6640625" customWidth="1"/>
    <col min="7" max="7" width="11" style="638" customWidth="1"/>
    <col min="8" max="8" width="0.6640625" style="638" customWidth="1"/>
    <col min="9" max="9" width="8.88671875" style="638"/>
    <col min="10" max="11" width="9.109375" customWidth="1"/>
  </cols>
  <sheetData>
    <row r="1" spans="1:11" ht="15.75" x14ac:dyDescent="0.25">
      <c r="A1" s="20" t="str">
        <f>+'1'!A1</f>
        <v>CWM TAF LOCAL HEALTH BOARD ANNUAL ACCOUNTS 2018-19</v>
      </c>
      <c r="B1" s="68"/>
      <c r="C1" s="68"/>
      <c r="D1" s="68"/>
      <c r="E1" s="68"/>
      <c r="F1" s="68"/>
      <c r="G1" s="802"/>
      <c r="H1" s="802"/>
      <c r="I1" s="802"/>
      <c r="J1" s="316"/>
      <c r="K1" s="316"/>
    </row>
    <row r="2" spans="1:11" x14ac:dyDescent="0.2">
      <c r="J2" s="316"/>
      <c r="K2" s="316"/>
    </row>
    <row r="3" spans="1:11" x14ac:dyDescent="0.2">
      <c r="J3" s="316"/>
      <c r="K3" s="316"/>
    </row>
    <row r="4" spans="1:11" ht="15.75" x14ac:dyDescent="0.25">
      <c r="A4" s="25" t="s">
        <v>262</v>
      </c>
      <c r="B4" s="41"/>
      <c r="C4" s="41"/>
      <c r="D4" s="41"/>
      <c r="E4" s="41"/>
      <c r="F4" s="41"/>
      <c r="G4" s="41"/>
      <c r="H4" s="41"/>
      <c r="I4" s="41"/>
    </row>
    <row r="5" spans="1:11" ht="15.75" x14ac:dyDescent="0.25">
      <c r="A5" s="26"/>
      <c r="B5" s="610"/>
      <c r="C5" s="289" t="s">
        <v>775</v>
      </c>
      <c r="D5" s="289"/>
      <c r="E5" s="171"/>
      <c r="F5" s="171"/>
      <c r="G5" s="290" t="s">
        <v>633</v>
      </c>
      <c r="H5" s="290"/>
      <c r="I5" s="30"/>
    </row>
    <row r="6" spans="1:11" x14ac:dyDescent="0.2">
      <c r="A6" s="4"/>
      <c r="B6" s="610"/>
      <c r="C6" s="171" t="s">
        <v>416</v>
      </c>
      <c r="D6" s="171"/>
      <c r="E6" s="371" t="s">
        <v>417</v>
      </c>
      <c r="F6" s="171"/>
      <c r="G6" s="30" t="s">
        <v>416</v>
      </c>
      <c r="H6" s="30"/>
      <c r="I6" s="30" t="s">
        <v>417</v>
      </c>
    </row>
    <row r="7" spans="1:11" x14ac:dyDescent="0.2">
      <c r="A7" s="610"/>
      <c r="B7" s="610"/>
      <c r="C7" s="171" t="s">
        <v>418</v>
      </c>
      <c r="D7" s="171"/>
      <c r="E7" s="371" t="s">
        <v>419</v>
      </c>
      <c r="F7" s="171"/>
      <c r="G7" s="30" t="s">
        <v>418</v>
      </c>
      <c r="H7" s="30"/>
      <c r="I7" s="30" t="s">
        <v>419</v>
      </c>
    </row>
    <row r="8" spans="1:11" x14ac:dyDescent="0.2">
      <c r="A8" s="610"/>
      <c r="B8" s="610"/>
      <c r="C8" s="289" t="s">
        <v>32</v>
      </c>
      <c r="D8" s="289"/>
      <c r="E8" s="289" t="s">
        <v>32</v>
      </c>
      <c r="F8" s="289"/>
      <c r="G8" s="290" t="s">
        <v>32</v>
      </c>
      <c r="H8" s="290"/>
      <c r="I8" s="290" t="s">
        <v>32</v>
      </c>
    </row>
    <row r="9" spans="1:11" x14ac:dyDescent="0.2">
      <c r="A9" s="610"/>
      <c r="B9" s="610"/>
      <c r="C9" s="171"/>
      <c r="D9" s="171"/>
      <c r="E9" s="171"/>
      <c r="F9" s="171"/>
      <c r="G9" s="171"/>
      <c r="H9" s="171"/>
      <c r="I9" s="171"/>
    </row>
    <row r="10" spans="1:11" x14ac:dyDescent="0.2">
      <c r="A10" s="610" t="s">
        <v>263</v>
      </c>
      <c r="B10" s="610"/>
      <c r="C10" s="30"/>
      <c r="D10" s="30"/>
      <c r="E10" s="30"/>
      <c r="F10" s="30"/>
      <c r="G10" s="30"/>
      <c r="H10" s="30"/>
      <c r="I10" s="30"/>
    </row>
    <row r="11" spans="1:11" x14ac:dyDescent="0.2">
      <c r="A11" s="610" t="s">
        <v>264</v>
      </c>
      <c r="B11" s="610"/>
      <c r="C11" s="348">
        <v>0</v>
      </c>
      <c r="D11" s="349"/>
      <c r="E11" s="348">
        <v>0</v>
      </c>
      <c r="F11" s="349"/>
      <c r="G11" s="1291">
        <v>0</v>
      </c>
      <c r="H11" s="33"/>
      <c r="I11" s="33">
        <v>0</v>
      </c>
    </row>
    <row r="12" spans="1:11" x14ac:dyDescent="0.2">
      <c r="A12" s="610" t="s">
        <v>265</v>
      </c>
      <c r="B12" s="610"/>
      <c r="C12" s="348">
        <v>0</v>
      </c>
      <c r="D12" s="349"/>
      <c r="E12" s="348">
        <v>0</v>
      </c>
      <c r="F12" s="349"/>
      <c r="G12" s="1291">
        <v>0</v>
      </c>
      <c r="H12" s="33"/>
      <c r="I12" s="33">
        <v>0</v>
      </c>
    </row>
    <row r="13" spans="1:11" x14ac:dyDescent="0.2">
      <c r="A13" s="610" t="s">
        <v>266</v>
      </c>
      <c r="B13" s="610"/>
      <c r="C13" s="348">
        <v>0</v>
      </c>
      <c r="D13" s="349"/>
      <c r="E13" s="348">
        <v>0</v>
      </c>
      <c r="F13" s="349"/>
      <c r="G13" s="1291">
        <v>0</v>
      </c>
      <c r="H13" s="33"/>
      <c r="I13" s="33">
        <v>0</v>
      </c>
    </row>
    <row r="14" spans="1:11" x14ac:dyDescent="0.2">
      <c r="A14" s="610" t="s">
        <v>267</v>
      </c>
      <c r="B14" s="610"/>
      <c r="C14" s="348">
        <v>0</v>
      </c>
      <c r="D14" s="349"/>
      <c r="E14" s="348">
        <v>0</v>
      </c>
      <c r="F14" s="349"/>
      <c r="G14" s="1291">
        <v>0</v>
      </c>
      <c r="H14" s="33"/>
      <c r="I14" s="33">
        <v>0</v>
      </c>
    </row>
    <row r="15" spans="1:11" x14ac:dyDescent="0.2">
      <c r="A15" s="610" t="s">
        <v>268</v>
      </c>
      <c r="B15" s="610"/>
      <c r="C15" s="348">
        <v>0</v>
      </c>
      <c r="D15" s="349"/>
      <c r="E15" s="348">
        <v>0</v>
      </c>
      <c r="F15" s="349"/>
      <c r="G15" s="1291">
        <v>0</v>
      </c>
      <c r="H15" s="33"/>
      <c r="I15" s="33">
        <v>0</v>
      </c>
    </row>
    <row r="16" spans="1:11" x14ac:dyDescent="0.2">
      <c r="A16" s="610" t="s">
        <v>269</v>
      </c>
      <c r="B16" s="610"/>
      <c r="C16" s="348">
        <v>0</v>
      </c>
      <c r="D16" s="349"/>
      <c r="E16" s="348">
        <v>0</v>
      </c>
      <c r="F16" s="349"/>
      <c r="G16" s="1291">
        <v>1116</v>
      </c>
      <c r="H16" s="33"/>
      <c r="I16" s="33">
        <v>0</v>
      </c>
    </row>
    <row r="17" spans="1:12" x14ac:dyDescent="0.2">
      <c r="A17" s="833" t="s">
        <v>270</v>
      </c>
      <c r="B17" s="610"/>
      <c r="C17" s="124">
        <v>13647</v>
      </c>
      <c r="D17" s="349"/>
      <c r="E17" s="348">
        <v>0</v>
      </c>
      <c r="F17" s="349"/>
      <c r="G17" s="1291">
        <v>3294</v>
      </c>
      <c r="H17" s="33">
        <v>0</v>
      </c>
      <c r="I17" s="33">
        <v>0</v>
      </c>
    </row>
    <row r="18" spans="1:12" x14ac:dyDescent="0.2">
      <c r="A18" s="610" t="s">
        <v>713</v>
      </c>
      <c r="B18" s="610"/>
      <c r="C18" s="446">
        <v>-2077</v>
      </c>
      <c r="D18" s="349"/>
      <c r="E18" s="1286">
        <v>0</v>
      </c>
      <c r="F18" s="349"/>
      <c r="G18" s="1291">
        <v>-6944</v>
      </c>
      <c r="H18" s="33"/>
      <c r="I18" s="39">
        <v>0</v>
      </c>
    </row>
    <row r="19" spans="1:12" x14ac:dyDescent="0.2">
      <c r="A19" s="4" t="s">
        <v>420</v>
      </c>
      <c r="B19" s="610"/>
      <c r="C19" s="898">
        <f>SUM(C11:C18)</f>
        <v>11570</v>
      </c>
      <c r="D19" s="37"/>
      <c r="E19" s="38">
        <f>SUM(E11:E18)</f>
        <v>0</v>
      </c>
      <c r="F19" s="37"/>
      <c r="G19" s="1293">
        <f>SUM(G11:G18)</f>
        <v>-2534</v>
      </c>
      <c r="H19" s="37"/>
      <c r="I19" s="39">
        <f>SUM(I11:I18)</f>
        <v>0</v>
      </c>
    </row>
    <row r="20" spans="1:12" x14ac:dyDescent="0.2">
      <c r="A20" s="4"/>
      <c r="B20" s="610"/>
      <c r="C20" s="31"/>
      <c r="D20" s="37"/>
      <c r="E20" s="31"/>
      <c r="F20" s="37"/>
      <c r="G20" s="33"/>
      <c r="H20" s="37"/>
      <c r="I20" s="33"/>
    </row>
    <row r="21" spans="1:12" ht="15.75" x14ac:dyDescent="0.25">
      <c r="A21" s="4" t="s">
        <v>421</v>
      </c>
      <c r="B21" s="610"/>
      <c r="C21" s="350"/>
      <c r="D21" s="351"/>
      <c r="E21" s="1287"/>
      <c r="F21" s="351"/>
      <c r="G21" s="1188"/>
      <c r="H21" s="462"/>
      <c r="I21" s="1188"/>
    </row>
    <row r="22" spans="1:12" x14ac:dyDescent="0.2">
      <c r="A22" s="610"/>
      <c r="B22" s="610"/>
      <c r="C22" s="352"/>
      <c r="D22" s="353"/>
      <c r="E22" s="1288"/>
      <c r="F22" s="353"/>
      <c r="G22" s="354"/>
      <c r="H22" s="353"/>
      <c r="I22" s="354"/>
    </row>
    <row r="23" spans="1:12" x14ac:dyDescent="0.2">
      <c r="A23" s="193" t="s">
        <v>422</v>
      </c>
      <c r="B23" s="610"/>
      <c r="C23" s="887">
        <v>11570</v>
      </c>
      <c r="D23" s="355"/>
      <c r="E23" s="1289">
        <v>0</v>
      </c>
      <c r="F23" s="355"/>
      <c r="G23" s="1291">
        <v>-2811</v>
      </c>
      <c r="H23" s="354"/>
      <c r="I23" s="354">
        <v>0</v>
      </c>
    </row>
    <row r="24" spans="1:12" x14ac:dyDescent="0.2">
      <c r="A24" s="610" t="s">
        <v>423</v>
      </c>
      <c r="B24" s="12"/>
      <c r="C24" s="888">
        <v>0</v>
      </c>
      <c r="D24" s="356"/>
      <c r="E24" s="1290">
        <v>0</v>
      </c>
      <c r="F24" s="356"/>
      <c r="G24" s="357">
        <v>277</v>
      </c>
      <c r="H24" s="353"/>
      <c r="I24" s="357">
        <v>0</v>
      </c>
    </row>
    <row r="25" spans="1:12" x14ac:dyDescent="0.2">
      <c r="A25" s="610"/>
      <c r="B25" s="610"/>
      <c r="C25" s="889">
        <f>+C24+C23</f>
        <v>11570</v>
      </c>
      <c r="D25" s="353"/>
      <c r="E25" s="1189">
        <f>+E24+E23</f>
        <v>0</v>
      </c>
      <c r="F25" s="353"/>
      <c r="G25" s="1292">
        <f>+G24+G23</f>
        <v>-2534</v>
      </c>
      <c r="H25" s="353"/>
      <c r="I25" s="357">
        <f>+I24+I23</f>
        <v>0</v>
      </c>
    </row>
    <row r="26" spans="1:12" x14ac:dyDescent="0.2">
      <c r="A26" s="833"/>
      <c r="B26" s="833"/>
      <c r="C26" s="832"/>
      <c r="D26" s="831"/>
      <c r="E26" s="831"/>
      <c r="F26" s="831"/>
      <c r="G26" s="47"/>
      <c r="H26" s="47"/>
      <c r="I26" s="47"/>
    </row>
    <row r="27" spans="1:12" x14ac:dyDescent="0.2">
      <c r="A27" s="819"/>
      <c r="B27" s="833"/>
      <c r="C27" s="831"/>
      <c r="D27" s="831"/>
      <c r="E27" s="831"/>
      <c r="F27" s="831"/>
      <c r="G27" s="47"/>
      <c r="H27" s="47"/>
      <c r="I27" s="47"/>
      <c r="J27" s="216"/>
    </row>
    <row r="28" spans="1:12" x14ac:dyDescent="0.2">
      <c r="A28" s="819"/>
      <c r="B28" s="833"/>
      <c r="C28" s="833"/>
      <c r="D28" s="833"/>
      <c r="E28" s="833"/>
      <c r="F28" s="833"/>
      <c r="G28" s="835"/>
      <c r="H28" s="835"/>
      <c r="I28" s="835"/>
      <c r="J28" s="216"/>
      <c r="L28" s="19"/>
    </row>
    <row r="29" spans="1:12" x14ac:dyDescent="0.2">
      <c r="A29" s="819"/>
      <c r="B29" s="833"/>
      <c r="C29" s="833"/>
      <c r="D29" s="833"/>
      <c r="E29" s="833"/>
      <c r="F29" s="833"/>
      <c r="G29" s="835"/>
      <c r="H29" s="835"/>
      <c r="I29" s="835"/>
      <c r="J29" s="216"/>
      <c r="L29" s="19"/>
    </row>
    <row r="30" spans="1:12" x14ac:dyDescent="0.2">
      <c r="A30" s="819"/>
      <c r="B30" s="833"/>
      <c r="C30" s="833"/>
      <c r="D30" s="833"/>
      <c r="E30" s="833"/>
      <c r="F30" s="833"/>
      <c r="G30" s="835"/>
      <c r="H30" s="835"/>
      <c r="I30" s="835"/>
      <c r="J30" s="216"/>
      <c r="L30" s="19"/>
    </row>
    <row r="31" spans="1:12" ht="15.75" x14ac:dyDescent="0.25">
      <c r="A31" s="732"/>
      <c r="B31" s="833"/>
      <c r="C31" s="833"/>
      <c r="D31" s="833"/>
      <c r="E31" s="833"/>
      <c r="F31" s="833"/>
      <c r="G31" s="835"/>
      <c r="H31" s="835"/>
      <c r="I31" s="835"/>
      <c r="J31" s="216"/>
    </row>
    <row r="32" spans="1:12" s="1060" customFormat="1" x14ac:dyDescent="0.2">
      <c r="A32" s="1056" t="s">
        <v>741</v>
      </c>
      <c r="B32" s="1056"/>
      <c r="C32" s="1056"/>
      <c r="D32" s="1056"/>
      <c r="E32" s="1056"/>
      <c r="F32" s="1056"/>
      <c r="G32" s="835"/>
      <c r="H32" s="835"/>
      <c r="I32" s="835"/>
      <c r="J32" s="1064"/>
    </row>
    <row r="33" spans="1:10" s="1060" customFormat="1" x14ac:dyDescent="0.2">
      <c r="A33" s="1056"/>
      <c r="B33" s="1064"/>
      <c r="C33" s="1064"/>
      <c r="D33" s="1056"/>
      <c r="E33" s="1056" t="s">
        <v>23</v>
      </c>
      <c r="F33" s="1056"/>
      <c r="G33" s="835"/>
      <c r="H33" s="835"/>
      <c r="I33" s="835"/>
      <c r="J33" s="1064"/>
    </row>
    <row r="34" spans="1:10" s="1060" customFormat="1" x14ac:dyDescent="0.2">
      <c r="A34" s="1243" t="s">
        <v>889</v>
      </c>
      <c r="B34" s="1064"/>
      <c r="C34" s="1064"/>
      <c r="D34" s="1056"/>
      <c r="E34" s="833">
        <v>899</v>
      </c>
      <c r="F34" s="1056"/>
      <c r="G34" s="835"/>
      <c r="H34" s="835"/>
      <c r="I34" s="835"/>
      <c r="J34" s="1064"/>
    </row>
    <row r="35" spans="1:10" s="1060" customFormat="1" x14ac:dyDescent="0.2">
      <c r="A35" s="1243" t="s">
        <v>900</v>
      </c>
      <c r="B35" s="1064"/>
      <c r="C35" s="1064"/>
      <c r="D35" s="1056"/>
      <c r="E35" s="833">
        <v>324</v>
      </c>
      <c r="F35" s="1056"/>
      <c r="G35" s="835"/>
      <c r="H35" s="835"/>
      <c r="I35" s="835"/>
      <c r="J35" s="1064"/>
    </row>
    <row r="36" spans="1:10" s="1060" customFormat="1" x14ac:dyDescent="0.2">
      <c r="A36" s="1243" t="s">
        <v>890</v>
      </c>
      <c r="B36" s="1064"/>
      <c r="C36" s="1064"/>
      <c r="D36" s="1056"/>
      <c r="E36" s="224">
        <v>6202</v>
      </c>
      <c r="F36" s="1056"/>
      <c r="G36" s="835"/>
      <c r="H36" s="835"/>
      <c r="I36" s="835"/>
      <c r="J36" s="1064"/>
    </row>
    <row r="37" spans="1:10" s="1060" customFormat="1" x14ac:dyDescent="0.2">
      <c r="A37" s="1243" t="s">
        <v>891</v>
      </c>
      <c r="B37" s="1064"/>
      <c r="C37" s="1064"/>
      <c r="D37" s="1056"/>
      <c r="E37" s="1244">
        <v>6222</v>
      </c>
      <c r="F37" s="1056"/>
      <c r="G37" s="835"/>
      <c r="H37" s="835"/>
      <c r="I37" s="835"/>
      <c r="J37" s="1064"/>
    </row>
    <row r="38" spans="1:10" s="1060" customFormat="1" x14ac:dyDescent="0.2">
      <c r="A38" s="1245"/>
      <c r="B38" s="1064"/>
      <c r="C38" s="1064"/>
      <c r="D38" s="1056"/>
      <c r="E38" s="224">
        <f>SUM(E34:E37)</f>
        <v>13647</v>
      </c>
      <c r="F38" s="1056"/>
      <c r="G38" s="835"/>
      <c r="H38" s="835"/>
      <c r="I38" s="835"/>
      <c r="J38" s="1064"/>
    </row>
    <row r="39" spans="1:10" x14ac:dyDescent="0.2">
      <c r="A39" s="1056"/>
      <c r="B39" s="819"/>
      <c r="C39" s="819"/>
      <c r="D39" s="833"/>
      <c r="E39" s="1246"/>
      <c r="F39" s="833"/>
      <c r="G39" s="835"/>
      <c r="H39" s="835"/>
      <c r="I39" s="835"/>
      <c r="J39" s="216"/>
    </row>
    <row r="40" spans="1:10" x14ac:dyDescent="0.2">
      <c r="A40" s="1243" t="s">
        <v>892</v>
      </c>
      <c r="B40" s="819"/>
      <c r="C40" s="819"/>
      <c r="D40" s="819"/>
      <c r="E40" s="446">
        <v>-2077</v>
      </c>
      <c r="F40" s="833"/>
      <c r="G40" s="835"/>
      <c r="H40" s="835"/>
      <c r="I40" s="835"/>
      <c r="J40" s="216"/>
    </row>
    <row r="41" spans="1:10" x14ac:dyDescent="0.2">
      <c r="A41" s="819"/>
      <c r="B41" s="819"/>
      <c r="C41" s="819"/>
      <c r="D41" s="819"/>
      <c r="E41" s="819"/>
      <c r="F41" s="833"/>
      <c r="G41" s="835"/>
      <c r="H41" s="835"/>
      <c r="I41" s="835"/>
      <c r="J41" s="216"/>
    </row>
    <row r="42" spans="1:10" x14ac:dyDescent="0.2">
      <c r="A42" s="819"/>
      <c r="B42" s="819"/>
      <c r="C42" s="819"/>
      <c r="D42" s="819"/>
      <c r="E42" s="819"/>
      <c r="F42" s="833"/>
      <c r="G42" s="835"/>
      <c r="H42" s="835"/>
      <c r="I42" s="835"/>
      <c r="J42" s="216"/>
    </row>
    <row r="43" spans="1:10" x14ac:dyDescent="0.2">
      <c r="A43" s="819"/>
      <c r="B43" s="819"/>
      <c r="C43" s="819"/>
      <c r="D43" s="819"/>
      <c r="E43" s="819"/>
      <c r="F43" s="833"/>
      <c r="G43" s="835"/>
      <c r="H43" s="835"/>
      <c r="I43" s="835"/>
      <c r="J43" s="216"/>
    </row>
    <row r="44" spans="1:10" x14ac:dyDescent="0.2">
      <c r="A44" s="833"/>
      <c r="B44" s="833"/>
      <c r="C44" s="833"/>
      <c r="D44" s="833"/>
      <c r="E44" s="833"/>
      <c r="F44" s="833"/>
      <c r="G44" s="835"/>
      <c r="H44" s="835"/>
      <c r="I44" s="835"/>
      <c r="J44" s="216"/>
    </row>
    <row r="45" spans="1:10" x14ac:dyDescent="0.2">
      <c r="A45" s="833"/>
      <c r="B45" s="833"/>
      <c r="C45" s="833"/>
      <c r="D45" s="833"/>
      <c r="E45" s="833"/>
      <c r="F45" s="833"/>
      <c r="G45" s="835"/>
      <c r="H45" s="835"/>
      <c r="I45" s="835"/>
      <c r="J45" s="216"/>
    </row>
    <row r="46" spans="1:10" x14ac:dyDescent="0.2">
      <c r="A46" s="833"/>
      <c r="B46" s="833"/>
      <c r="C46" s="833"/>
      <c r="D46" s="833"/>
      <c r="E46" s="833"/>
      <c r="F46" s="833"/>
      <c r="G46" s="835"/>
      <c r="H46" s="835"/>
      <c r="I46" s="835"/>
      <c r="J46" s="216"/>
    </row>
    <row r="47" spans="1:10" x14ac:dyDescent="0.2">
      <c r="A47" s="833"/>
      <c r="B47" s="833"/>
      <c r="C47" s="833"/>
      <c r="D47" s="833"/>
      <c r="E47" s="833"/>
      <c r="F47" s="833"/>
      <c r="G47" s="835"/>
      <c r="H47" s="835"/>
      <c r="I47" s="835"/>
    </row>
    <row r="48" spans="1:10" x14ac:dyDescent="0.2">
      <c r="A48" s="833"/>
      <c r="B48" s="833"/>
      <c r="C48" s="833"/>
      <c r="D48" s="833"/>
      <c r="E48" s="833"/>
      <c r="F48" s="833"/>
      <c r="G48" s="835"/>
      <c r="H48" s="835"/>
      <c r="I48" s="835"/>
    </row>
    <row r="49" spans="1:9" x14ac:dyDescent="0.2">
      <c r="A49" s="833"/>
      <c r="B49" s="833"/>
      <c r="C49" s="833"/>
      <c r="D49" s="833"/>
      <c r="E49" s="833"/>
      <c r="F49" s="833"/>
      <c r="G49" s="835"/>
      <c r="H49" s="835"/>
      <c r="I49" s="835"/>
    </row>
    <row r="50" spans="1:9" x14ac:dyDescent="0.2">
      <c r="A50" s="833"/>
      <c r="B50" s="833"/>
      <c r="C50" s="833"/>
      <c r="D50" s="833"/>
      <c r="E50" s="833"/>
      <c r="F50" s="833"/>
      <c r="G50" s="835"/>
      <c r="H50" s="835"/>
      <c r="I50" s="835"/>
    </row>
    <row r="51" spans="1:9" x14ac:dyDescent="0.2">
      <c r="A51" s="833"/>
      <c r="B51" s="833"/>
      <c r="C51" s="833"/>
      <c r="D51" s="833"/>
      <c r="E51" s="833"/>
      <c r="F51" s="833"/>
      <c r="G51" s="835"/>
      <c r="H51" s="835"/>
      <c r="I51" s="835"/>
    </row>
    <row r="52" spans="1:9" x14ac:dyDescent="0.2">
      <c r="A52" s="833"/>
      <c r="B52" s="833"/>
      <c r="C52" s="833"/>
      <c r="D52" s="833"/>
      <c r="E52" s="833"/>
      <c r="F52" s="833"/>
      <c r="G52" s="835"/>
      <c r="H52" s="835"/>
      <c r="I52" s="835"/>
    </row>
    <row r="53" spans="1:9" x14ac:dyDescent="0.2">
      <c r="A53" s="819"/>
      <c r="B53" s="819"/>
      <c r="C53" s="819"/>
      <c r="D53" s="819"/>
      <c r="E53" s="819"/>
      <c r="F53" s="833"/>
      <c r="G53" s="835"/>
      <c r="H53" s="835"/>
      <c r="I53" s="835"/>
    </row>
    <row r="54" spans="1:9" x14ac:dyDescent="0.2">
      <c r="A54" s="819"/>
      <c r="B54" s="819"/>
      <c r="C54" s="819"/>
      <c r="D54" s="819"/>
      <c r="E54" s="819"/>
      <c r="F54" s="833"/>
      <c r="G54" s="835"/>
      <c r="H54" s="835"/>
      <c r="I54" s="835"/>
    </row>
    <row r="55" spans="1:9" x14ac:dyDescent="0.2">
      <c r="A55" s="819"/>
      <c r="B55" s="819"/>
      <c r="C55" s="819"/>
      <c r="D55" s="819"/>
      <c r="E55" s="819"/>
      <c r="F55" s="833"/>
      <c r="G55" s="835"/>
      <c r="H55" s="835"/>
      <c r="I55" s="835"/>
    </row>
    <row r="56" spans="1:9" x14ac:dyDescent="0.2">
      <c r="A56" s="819"/>
      <c r="B56" s="819"/>
      <c r="C56" s="819"/>
      <c r="D56" s="819"/>
      <c r="E56" s="819"/>
      <c r="F56" s="833"/>
      <c r="G56" s="835"/>
      <c r="H56" s="835"/>
      <c r="I56" s="835"/>
    </row>
    <row r="57" spans="1:9" x14ac:dyDescent="0.2">
      <c r="A57" s="819"/>
      <c r="B57" s="819"/>
      <c r="C57" s="819"/>
      <c r="D57" s="819"/>
      <c r="E57" s="819"/>
      <c r="F57" s="833"/>
      <c r="G57" s="835"/>
      <c r="H57" s="835"/>
      <c r="I57" s="835"/>
    </row>
    <row r="58" spans="1:9" x14ac:dyDescent="0.2">
      <c r="A58" s="819"/>
      <c r="B58" s="819"/>
      <c r="C58" s="819"/>
      <c r="D58" s="819"/>
      <c r="E58" s="819"/>
      <c r="F58" s="833"/>
      <c r="G58" s="835"/>
      <c r="H58" s="835"/>
      <c r="I58" s="835"/>
    </row>
    <row r="59" spans="1:9" x14ac:dyDescent="0.2">
      <c r="A59" s="819"/>
      <c r="B59" s="819"/>
      <c r="C59" s="819"/>
      <c r="D59" s="819"/>
      <c r="E59" s="819"/>
      <c r="F59" s="833"/>
      <c r="G59" s="835"/>
      <c r="H59" s="835"/>
      <c r="I59" s="835"/>
    </row>
    <row r="60" spans="1:9" x14ac:dyDescent="0.2">
      <c r="A60" s="819"/>
      <c r="B60" s="819"/>
      <c r="C60" s="819"/>
      <c r="D60" s="819"/>
      <c r="E60" s="819"/>
      <c r="F60" s="833"/>
      <c r="G60" s="835"/>
      <c r="H60" s="835"/>
      <c r="I60" s="835"/>
    </row>
    <row r="61" spans="1:9" x14ac:dyDescent="0.2">
      <c r="A61" s="796"/>
      <c r="B61" s="1046"/>
      <c r="C61" s="796"/>
      <c r="D61" s="796"/>
      <c r="E61" s="796"/>
      <c r="F61" s="833"/>
      <c r="G61" s="835"/>
      <c r="H61" s="835"/>
      <c r="I61" s="835"/>
    </row>
    <row r="62" spans="1:9" x14ac:dyDescent="0.2">
      <c r="A62" s="833"/>
      <c r="B62" s="833"/>
      <c r="C62" s="833"/>
      <c r="D62" s="833"/>
      <c r="E62" s="833"/>
      <c r="F62" s="833"/>
      <c r="G62" s="835"/>
      <c r="H62" s="835"/>
      <c r="I62" s="835"/>
    </row>
    <row r="63" spans="1:9" x14ac:dyDescent="0.2">
      <c r="A63" s="833"/>
      <c r="B63" s="833"/>
      <c r="C63" s="833"/>
      <c r="D63" s="833"/>
      <c r="E63" s="833"/>
      <c r="F63" s="833"/>
      <c r="G63" s="835"/>
      <c r="H63" s="835"/>
      <c r="I63" s="835"/>
    </row>
    <row r="64" spans="1:9" x14ac:dyDescent="0.2">
      <c r="A64" s="833"/>
      <c r="B64" s="833"/>
      <c r="C64" s="833"/>
      <c r="D64" s="833"/>
      <c r="E64" s="833"/>
      <c r="F64" s="833"/>
      <c r="G64" s="835"/>
      <c r="H64" s="835"/>
      <c r="I64" s="835"/>
    </row>
    <row r="65" spans="1:9" x14ac:dyDescent="0.2">
      <c r="A65" s="19"/>
      <c r="B65" s="19"/>
      <c r="C65" s="19"/>
      <c r="D65" s="19"/>
      <c r="E65" s="19"/>
      <c r="F65" s="19"/>
      <c r="G65" s="835"/>
      <c r="H65" s="835"/>
      <c r="I65" s="835"/>
    </row>
    <row r="66" spans="1:9" x14ac:dyDescent="0.2">
      <c r="A66" s="19"/>
      <c r="B66" s="19"/>
      <c r="C66" s="19"/>
      <c r="D66" s="19"/>
      <c r="E66" s="19"/>
      <c r="F66" s="19"/>
      <c r="G66" s="835"/>
      <c r="H66" s="835"/>
      <c r="I66" s="835"/>
    </row>
    <row r="67" spans="1:9" x14ac:dyDescent="0.2">
      <c r="A67" s="19"/>
      <c r="B67" s="19"/>
      <c r="C67" s="19"/>
      <c r="D67" s="19"/>
      <c r="E67" s="19"/>
      <c r="F67" s="19"/>
      <c r="G67" s="835"/>
      <c r="H67" s="835"/>
      <c r="I67" s="835"/>
    </row>
    <row r="68" spans="1:9" x14ac:dyDescent="0.2">
      <c r="A68" s="3"/>
      <c r="B68" s="3"/>
      <c r="C68" s="3"/>
      <c r="D68" s="3"/>
      <c r="E68" s="3"/>
      <c r="F68" s="3"/>
      <c r="G68" s="16"/>
      <c r="H68" s="16"/>
      <c r="I68" s="16"/>
    </row>
    <row r="69" spans="1:9" x14ac:dyDescent="0.2">
      <c r="A69" s="3"/>
      <c r="B69" s="3"/>
      <c r="C69" s="3"/>
      <c r="D69" s="3"/>
      <c r="E69" s="3"/>
      <c r="F69" s="3"/>
      <c r="G69" s="16"/>
      <c r="H69" s="16"/>
      <c r="I69" s="16"/>
    </row>
    <row r="70" spans="1:9" x14ac:dyDescent="0.2">
      <c r="A70" s="3"/>
      <c r="B70" s="3"/>
      <c r="C70" s="3"/>
      <c r="D70" s="3"/>
      <c r="E70" s="3"/>
      <c r="F70" s="3"/>
      <c r="G70" s="16"/>
      <c r="H70" s="16"/>
      <c r="I70" s="16"/>
    </row>
    <row r="71" spans="1:9" x14ac:dyDescent="0.2">
      <c r="A71" s="3"/>
      <c r="B71" s="3"/>
      <c r="C71" s="3"/>
      <c r="D71" s="3"/>
      <c r="E71" s="3"/>
      <c r="F71" s="3"/>
      <c r="G71" s="16"/>
      <c r="H71" s="16"/>
      <c r="I71" s="16"/>
    </row>
    <row r="72" spans="1:9" x14ac:dyDescent="0.2">
      <c r="A72" s="3"/>
      <c r="B72" s="3"/>
      <c r="C72" s="3"/>
      <c r="D72" s="3"/>
      <c r="E72" s="3"/>
      <c r="F72" s="3"/>
      <c r="G72" s="16"/>
      <c r="H72" s="16"/>
      <c r="I72" s="16"/>
    </row>
    <row r="73" spans="1:9" x14ac:dyDescent="0.2">
      <c r="A73" s="3"/>
      <c r="B73" s="3"/>
      <c r="C73" s="3"/>
      <c r="D73" s="3"/>
      <c r="E73" s="3"/>
      <c r="F73" s="3"/>
      <c r="G73" s="16"/>
      <c r="H73" s="16"/>
      <c r="I73" s="16"/>
    </row>
    <row r="74" spans="1:9" x14ac:dyDescent="0.2">
      <c r="A74" s="3"/>
      <c r="B74" s="3"/>
      <c r="C74" s="3"/>
      <c r="D74" s="3"/>
      <c r="E74" s="3"/>
      <c r="F74" s="3"/>
      <c r="G74" s="16"/>
      <c r="H74" s="16"/>
      <c r="I74" s="16"/>
    </row>
    <row r="75" spans="1:9" x14ac:dyDescent="0.2">
      <c r="A75" s="3"/>
      <c r="B75" s="3"/>
      <c r="C75" s="3"/>
      <c r="D75" s="3"/>
      <c r="E75" s="3"/>
      <c r="F75" s="3"/>
      <c r="G75" s="16"/>
      <c r="H75" s="16"/>
      <c r="I75" s="16"/>
    </row>
    <row r="76" spans="1:9" x14ac:dyDescent="0.2">
      <c r="A76" s="3"/>
      <c r="B76" s="3"/>
      <c r="C76" s="3"/>
      <c r="D76" s="3"/>
      <c r="E76" s="3"/>
      <c r="F76" s="3"/>
      <c r="G76" s="16"/>
      <c r="H76" s="16"/>
      <c r="I76" s="16"/>
    </row>
    <row r="77" spans="1:9" x14ac:dyDescent="0.2">
      <c r="A77" s="3"/>
      <c r="B77" s="3"/>
      <c r="C77" s="3"/>
      <c r="D77" s="3"/>
      <c r="E77" s="3"/>
      <c r="F77" s="3"/>
      <c r="G77" s="16"/>
      <c r="H77" s="16"/>
      <c r="I77" s="16"/>
    </row>
    <row r="78" spans="1:9" x14ac:dyDescent="0.2">
      <c r="A78" s="3"/>
      <c r="B78" s="3"/>
      <c r="C78" s="3"/>
      <c r="D78" s="3"/>
      <c r="E78" s="3"/>
      <c r="F78" s="3"/>
      <c r="G78" s="16"/>
      <c r="H78" s="16"/>
      <c r="I78" s="16"/>
    </row>
    <row r="79" spans="1:9" x14ac:dyDescent="0.2">
      <c r="A79" s="3"/>
      <c r="B79" s="3"/>
      <c r="C79" s="3"/>
      <c r="D79" s="3"/>
      <c r="E79" s="3"/>
      <c r="F79" s="3"/>
      <c r="G79" s="16"/>
      <c r="H79" s="16"/>
      <c r="I79" s="16"/>
    </row>
    <row r="80" spans="1:9" x14ac:dyDescent="0.2">
      <c r="A80" s="3"/>
      <c r="B80" s="3"/>
      <c r="C80" s="3"/>
      <c r="D80" s="3"/>
      <c r="E80" s="3"/>
      <c r="F80" s="3"/>
      <c r="G80" s="16"/>
      <c r="H80" s="16"/>
      <c r="I80" s="16"/>
    </row>
    <row r="81" spans="1:9" x14ac:dyDescent="0.2">
      <c r="A81" s="3"/>
      <c r="B81" s="3"/>
      <c r="C81" s="3"/>
      <c r="D81" s="3"/>
      <c r="E81" s="3"/>
      <c r="F81" s="3"/>
      <c r="G81" s="16"/>
      <c r="H81" s="16"/>
      <c r="I81" s="16"/>
    </row>
    <row r="82" spans="1:9" x14ac:dyDescent="0.2">
      <c r="A82" s="3"/>
      <c r="B82" s="3"/>
      <c r="C82" s="3"/>
      <c r="D82" s="3"/>
      <c r="E82" s="3"/>
      <c r="F82" s="3"/>
      <c r="G82" s="16"/>
      <c r="H82" s="16"/>
      <c r="I82" s="16"/>
    </row>
    <row r="83" spans="1:9" x14ac:dyDescent="0.2">
      <c r="A83" s="3"/>
      <c r="B83" s="3"/>
      <c r="C83" s="3"/>
      <c r="D83" s="3"/>
      <c r="E83" s="3"/>
      <c r="F83" s="3"/>
      <c r="G83" s="16"/>
      <c r="H83" s="16"/>
      <c r="I83" s="16"/>
    </row>
    <row r="84" spans="1:9" x14ac:dyDescent="0.2">
      <c r="A84" s="3"/>
      <c r="B84" s="3"/>
      <c r="C84" s="3"/>
      <c r="D84" s="3"/>
      <c r="E84" s="3"/>
      <c r="F84" s="3"/>
      <c r="G84" s="16"/>
      <c r="H84" s="16"/>
      <c r="I84" s="16"/>
    </row>
    <row r="85" spans="1:9" x14ac:dyDescent="0.2">
      <c r="A85" s="3"/>
      <c r="B85" s="3"/>
      <c r="C85" s="3"/>
      <c r="D85" s="3"/>
      <c r="E85" s="3"/>
      <c r="F85" s="3"/>
      <c r="G85" s="16"/>
      <c r="H85" s="16"/>
      <c r="I85" s="16"/>
    </row>
    <row r="86" spans="1:9" x14ac:dyDescent="0.2">
      <c r="A86" s="3"/>
      <c r="B86" s="3"/>
      <c r="C86" s="3"/>
      <c r="D86" s="3"/>
      <c r="E86" s="3"/>
      <c r="F86" s="3"/>
      <c r="G86" s="16"/>
      <c r="H86" s="16"/>
      <c r="I86" s="16"/>
    </row>
    <row r="87" spans="1:9" x14ac:dyDescent="0.2">
      <c r="A87" s="3"/>
      <c r="B87" s="3"/>
      <c r="C87" s="3"/>
      <c r="D87" s="3"/>
      <c r="E87" s="3"/>
      <c r="F87" s="3"/>
      <c r="G87" s="16"/>
      <c r="H87" s="16"/>
      <c r="I87" s="16"/>
    </row>
    <row r="88" spans="1:9" x14ac:dyDescent="0.2">
      <c r="A88" s="3"/>
      <c r="B88" s="3"/>
      <c r="C88" s="3"/>
      <c r="D88" s="3"/>
      <c r="E88" s="3"/>
      <c r="F88" s="3"/>
      <c r="G88" s="16"/>
      <c r="H88" s="16"/>
      <c r="I88" s="16"/>
    </row>
    <row r="89" spans="1:9" x14ac:dyDescent="0.2">
      <c r="A89" s="3"/>
      <c r="B89" s="3"/>
      <c r="C89" s="3"/>
      <c r="D89" s="3"/>
      <c r="E89" s="3"/>
      <c r="F89" s="3"/>
      <c r="G89" s="16"/>
      <c r="H89" s="16"/>
      <c r="I89" s="16"/>
    </row>
  </sheetData>
  <sheetProtection password="D714" sheet="1" objects="1" scenarios="1"/>
  <customSheetViews>
    <customSheetView guid="{44A2B057-7D30-4594-817B-0DBCD9A92E4A}" fitToPage="1" topLeftCell="A3">
      <selection activeCell="G25" sqref="G25"/>
      <pageMargins left="0.70866141732283472" right="0.70866141732283472" top="0.74803149606299213" bottom="0.74803149606299213" header="0.31496062992125984" footer="0.31496062992125984"/>
      <pageSetup paperSize="9" scale="84" orientation="portrait" r:id="rId1"/>
      <headerFooter>
        <oddFooter>&amp;C&amp;A</oddFooter>
      </headerFooter>
    </customSheetView>
    <customSheetView guid="{7FD99AA4-5903-494A-9F09-AEC84FBFFB84}" fitToPage="1" topLeftCell="A3">
      <selection activeCell="G25" sqref="G25"/>
      <pageMargins left="0.70866141732283472" right="0.70866141732283472" top="0.74803149606299213" bottom="0.74803149606299213" header="0.31496062992125984" footer="0.31496062992125984"/>
      <pageSetup paperSize="9" scale="8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4" orientation="portrait" r:id="rId3"/>
  <headerFooter>
    <oddFooter>&amp;C&amp;A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I58"/>
  <sheetViews>
    <sheetView workbookViewId="0">
      <selection activeCell="H50" sqref="H50"/>
    </sheetView>
  </sheetViews>
  <sheetFormatPr defaultRowHeight="15" x14ac:dyDescent="0.2"/>
  <cols>
    <col min="7" max="7" width="0.6640625" customWidth="1"/>
    <col min="8" max="8" width="8.88671875" style="638"/>
  </cols>
  <sheetData>
    <row r="1" spans="1:8" ht="15.75" x14ac:dyDescent="0.25">
      <c r="A1" s="20" t="str">
        <f>+'1'!A1</f>
        <v>CWM TAF LOCAL HEALTH BOARD ANNUAL ACCOUNTS 2018-19</v>
      </c>
      <c r="B1" s="68"/>
      <c r="C1" s="68"/>
      <c r="D1" s="68"/>
      <c r="E1" s="68"/>
      <c r="F1" s="68"/>
      <c r="G1" s="68"/>
      <c r="H1" s="802"/>
    </row>
    <row r="3" spans="1:8" ht="15.75" x14ac:dyDescent="0.25">
      <c r="A3" s="25" t="s">
        <v>424</v>
      </c>
      <c r="B3" s="615"/>
      <c r="C3" s="615"/>
      <c r="D3" s="615"/>
      <c r="E3" s="615"/>
      <c r="F3" s="615"/>
      <c r="G3" s="615"/>
      <c r="H3" s="212"/>
    </row>
    <row r="4" spans="1:8" x14ac:dyDescent="0.2">
      <c r="A4" s="4"/>
      <c r="B4" s="610"/>
      <c r="C4" s="610"/>
      <c r="D4" s="610"/>
      <c r="E4" s="610"/>
      <c r="F4" s="289" t="s">
        <v>67</v>
      </c>
      <c r="G4" s="299"/>
      <c r="H4" s="358" t="s">
        <v>67</v>
      </c>
    </row>
    <row r="5" spans="1:8" x14ac:dyDescent="0.2">
      <c r="A5" s="4"/>
      <c r="B5" s="610"/>
      <c r="C5" s="610"/>
      <c r="D5" s="610"/>
      <c r="E5" s="610"/>
      <c r="F5" s="289">
        <v>2019</v>
      </c>
      <c r="G5" s="299"/>
      <c r="H5" s="290">
        <v>2018</v>
      </c>
    </row>
    <row r="6" spans="1:8" x14ac:dyDescent="0.2">
      <c r="A6" s="4"/>
      <c r="B6" s="610"/>
      <c r="C6" s="610"/>
      <c r="D6" s="610"/>
      <c r="E6" s="610"/>
      <c r="F6" s="139" t="s">
        <v>32</v>
      </c>
      <c r="G6" s="138"/>
      <c r="H6" s="146" t="s">
        <v>32</v>
      </c>
    </row>
    <row r="7" spans="1:8" x14ac:dyDescent="0.2">
      <c r="A7" s="610" t="s">
        <v>271</v>
      </c>
      <c r="B7" s="610"/>
      <c r="C7" s="610"/>
      <c r="D7" s="610"/>
      <c r="E7" s="610"/>
      <c r="F7" s="348">
        <v>1706</v>
      </c>
      <c r="G7" s="359"/>
      <c r="H7" s="33">
        <v>1705</v>
      </c>
    </row>
    <row r="8" spans="1:8" x14ac:dyDescent="0.2">
      <c r="A8" s="610" t="s">
        <v>272</v>
      </c>
      <c r="B8" s="610"/>
      <c r="C8" s="610"/>
      <c r="D8" s="610"/>
      <c r="E8" s="4"/>
      <c r="F8" s="348">
        <v>2487</v>
      </c>
      <c r="G8" s="359"/>
      <c r="H8" s="33">
        <v>2594</v>
      </c>
    </row>
    <row r="9" spans="1:8" x14ac:dyDescent="0.2">
      <c r="A9" s="610" t="s">
        <v>273</v>
      </c>
      <c r="B9" s="610"/>
      <c r="C9" s="610"/>
      <c r="D9" s="610"/>
      <c r="E9" s="4"/>
      <c r="F9" s="348">
        <v>98</v>
      </c>
      <c r="G9" s="359"/>
      <c r="H9" s="33">
        <v>73</v>
      </c>
    </row>
    <row r="10" spans="1:8" x14ac:dyDescent="0.2">
      <c r="A10" s="610" t="s">
        <v>274</v>
      </c>
      <c r="B10" s="610"/>
      <c r="C10" s="610"/>
      <c r="D10" s="610"/>
      <c r="E10" s="4"/>
      <c r="F10" s="348">
        <v>0</v>
      </c>
      <c r="G10" s="359"/>
      <c r="H10" s="33">
        <v>0</v>
      </c>
    </row>
    <row r="11" spans="1:8" x14ac:dyDescent="0.2">
      <c r="A11" s="610" t="s">
        <v>124</v>
      </c>
      <c r="B11" s="610"/>
      <c r="C11" s="610"/>
      <c r="D11" s="610"/>
      <c r="E11" s="4"/>
      <c r="F11" s="348">
        <v>0</v>
      </c>
      <c r="G11" s="359"/>
      <c r="H11" s="33">
        <v>0</v>
      </c>
    </row>
    <row r="12" spans="1:8" ht="15.75" thickBot="1" x14ac:dyDescent="0.25">
      <c r="A12" s="4" t="s">
        <v>115</v>
      </c>
      <c r="B12" s="610"/>
      <c r="C12" s="610"/>
      <c r="D12" s="482"/>
      <c r="E12" s="610"/>
      <c r="F12" s="360">
        <f>SUM(F7:F11)</f>
        <v>4291</v>
      </c>
      <c r="G12" s="32"/>
      <c r="H12" s="361">
        <f>SUM(H7:H11)</f>
        <v>4372</v>
      </c>
    </row>
    <row r="13" spans="1:8" x14ac:dyDescent="0.2">
      <c r="A13" s="610" t="s">
        <v>275</v>
      </c>
      <c r="B13" s="610"/>
      <c r="C13" s="610"/>
      <c r="D13" s="610"/>
      <c r="E13" s="610"/>
      <c r="F13" s="362">
        <v>0</v>
      </c>
      <c r="G13" s="46"/>
      <c r="H13" s="1190">
        <v>0</v>
      </c>
    </row>
    <row r="14" spans="1:8" ht="15.75" x14ac:dyDescent="0.25">
      <c r="A14" s="25"/>
      <c r="B14" s="212"/>
      <c r="C14" s="212"/>
      <c r="D14" s="212"/>
      <c r="E14" s="212"/>
      <c r="F14" s="733"/>
      <c r="G14" s="733"/>
      <c r="H14" s="734"/>
    </row>
    <row r="15" spans="1:8" ht="15.75" x14ac:dyDescent="0.25">
      <c r="A15" s="212"/>
      <c r="B15" s="212"/>
      <c r="C15" s="212"/>
      <c r="D15" s="212"/>
      <c r="E15" s="212"/>
      <c r="F15" s="875"/>
      <c r="G15" s="875"/>
      <c r="H15" s="734"/>
    </row>
    <row r="16" spans="1:8" ht="15.75" x14ac:dyDescent="0.25">
      <c r="A16" s="297" t="s">
        <v>276</v>
      </c>
      <c r="B16" s="212"/>
      <c r="C16" s="212"/>
      <c r="D16" s="212"/>
      <c r="E16" s="212"/>
      <c r="F16" s="289" t="s">
        <v>67</v>
      </c>
      <c r="G16" s="299"/>
      <c r="H16" s="358" t="s">
        <v>67</v>
      </c>
    </row>
    <row r="17" spans="1:9" x14ac:dyDescent="0.2">
      <c r="A17" s="363"/>
      <c r="B17" s="212"/>
      <c r="C17" s="212"/>
      <c r="D17" s="212"/>
      <c r="E17" s="212"/>
      <c r="F17" s="289">
        <v>2019</v>
      </c>
      <c r="G17" s="299"/>
      <c r="H17" s="290">
        <v>2018</v>
      </c>
    </row>
    <row r="18" spans="1:9" ht="15.75" x14ac:dyDescent="0.25">
      <c r="A18" s="25"/>
      <c r="B18" s="212"/>
      <c r="C18" s="212"/>
      <c r="D18" s="212"/>
      <c r="E18" s="212"/>
      <c r="F18" s="139" t="s">
        <v>32</v>
      </c>
      <c r="G18" s="138"/>
      <c r="H18" s="146" t="s">
        <v>32</v>
      </c>
    </row>
    <row r="19" spans="1:9" x14ac:dyDescent="0.2">
      <c r="A19" s="41" t="s">
        <v>277</v>
      </c>
      <c r="B19" s="364"/>
      <c r="C19" s="364"/>
      <c r="D19" s="364"/>
      <c r="E19" s="364"/>
      <c r="F19" s="348">
        <v>47</v>
      </c>
      <c r="G19" s="359"/>
      <c r="H19" s="33">
        <v>58</v>
      </c>
    </row>
    <row r="20" spans="1:9" x14ac:dyDescent="0.2">
      <c r="A20" s="41" t="s">
        <v>278</v>
      </c>
      <c r="B20" s="364"/>
      <c r="C20" s="364"/>
      <c r="D20" s="364"/>
      <c r="E20" s="364"/>
      <c r="F20" s="124">
        <v>0</v>
      </c>
      <c r="G20" s="365"/>
      <c r="H20" s="1156">
        <v>0</v>
      </c>
    </row>
    <row r="21" spans="1:9" x14ac:dyDescent="0.2">
      <c r="A21" s="148" t="s">
        <v>279</v>
      </c>
      <c r="B21" s="367"/>
      <c r="C21" s="364"/>
      <c r="D21" s="364"/>
      <c r="E21" s="364"/>
      <c r="F21" s="348">
        <v>0</v>
      </c>
      <c r="G21" s="359"/>
      <c r="H21" s="33">
        <v>0</v>
      </c>
    </row>
    <row r="22" spans="1:9" ht="15.75" thickBot="1" x14ac:dyDescent="0.25">
      <c r="A22" s="4" t="s">
        <v>115</v>
      </c>
      <c r="B22" s="364"/>
      <c r="C22" s="364"/>
      <c r="D22" s="364"/>
      <c r="E22" s="364"/>
      <c r="F22" s="360">
        <f>SUM(F18:F21)</f>
        <v>47</v>
      </c>
      <c r="G22" s="32"/>
      <c r="H22" s="360">
        <f>SUM(H18:H21)</f>
        <v>58</v>
      </c>
    </row>
    <row r="23" spans="1:9" x14ac:dyDescent="0.2">
      <c r="A23" s="836"/>
      <c r="B23" s="617"/>
      <c r="C23" s="617"/>
      <c r="D23" s="617"/>
      <c r="E23" s="617"/>
      <c r="F23" s="368"/>
      <c r="G23" s="837"/>
      <c r="H23" s="135"/>
      <c r="I23" s="819"/>
    </row>
    <row r="24" spans="1:9" x14ac:dyDescent="0.2">
      <c r="A24" s="612"/>
      <c r="B24" s="617"/>
      <c r="C24" s="617"/>
      <c r="D24" s="617"/>
      <c r="E24" s="617"/>
      <c r="F24" s="368"/>
      <c r="G24" s="837"/>
      <c r="H24" s="135"/>
      <c r="I24" s="819"/>
    </row>
    <row r="25" spans="1:9" x14ac:dyDescent="0.2">
      <c r="A25" s="612"/>
      <c r="B25" s="617"/>
      <c r="C25" s="617"/>
      <c r="D25" s="617"/>
      <c r="E25" s="617"/>
      <c r="F25" s="368"/>
      <c r="G25" s="837"/>
      <c r="H25" s="135"/>
      <c r="I25" s="819"/>
    </row>
    <row r="26" spans="1:9" x14ac:dyDescent="0.2">
      <c r="A26" s="612"/>
      <c r="B26" s="617"/>
      <c r="C26" s="617"/>
      <c r="D26" s="617"/>
      <c r="E26" s="617"/>
      <c r="F26" s="368"/>
      <c r="G26" s="837"/>
      <c r="H26" s="135"/>
      <c r="I26" s="819"/>
    </row>
    <row r="27" spans="1:9" x14ac:dyDescent="0.2">
      <c r="A27" s="612"/>
      <c r="B27" s="617"/>
      <c r="C27" s="617"/>
      <c r="D27" s="617"/>
      <c r="E27" s="617"/>
      <c r="F27" s="368"/>
      <c r="G27" s="837"/>
      <c r="H27" s="135"/>
      <c r="I27" s="819"/>
    </row>
    <row r="28" spans="1:9" x14ac:dyDescent="0.2">
      <c r="A28" s="612"/>
      <c r="B28" s="617"/>
      <c r="C28" s="617"/>
      <c r="D28" s="617"/>
      <c r="E28" s="617"/>
      <c r="F28" s="368"/>
      <c r="G28" s="837"/>
      <c r="H28" s="135"/>
      <c r="I28" s="819"/>
    </row>
    <row r="29" spans="1:9" x14ac:dyDescent="0.2">
      <c r="A29" s="612"/>
      <c r="B29" s="617"/>
      <c r="C29" s="617"/>
      <c r="D29" s="617"/>
      <c r="E29" s="617"/>
      <c r="F29" s="368"/>
      <c r="G29" s="837"/>
      <c r="H29" s="135"/>
      <c r="I29" s="819"/>
    </row>
    <row r="30" spans="1:9" x14ac:dyDescent="0.2">
      <c r="A30" s="612"/>
      <c r="B30" s="617"/>
      <c r="C30" s="617"/>
      <c r="D30" s="617"/>
      <c r="E30" s="617"/>
      <c r="F30" s="368"/>
      <c r="G30" s="837"/>
      <c r="H30" s="135"/>
      <c r="I30" s="819"/>
    </row>
    <row r="31" spans="1:9" x14ac:dyDescent="0.2">
      <c r="A31" s="612"/>
      <c r="B31" s="617"/>
      <c r="C31" s="617"/>
      <c r="D31" s="617"/>
      <c r="E31" s="617"/>
      <c r="F31" s="368"/>
      <c r="G31" s="837"/>
      <c r="H31" s="135"/>
      <c r="I31" s="819"/>
    </row>
    <row r="32" spans="1:9" x14ac:dyDescent="0.2">
      <c r="A32" s="612"/>
      <c r="B32" s="617"/>
      <c r="C32" s="617"/>
      <c r="D32" s="617"/>
      <c r="E32" s="617"/>
      <c r="F32" s="368"/>
      <c r="G32" s="837"/>
      <c r="H32" s="135"/>
      <c r="I32" s="819"/>
    </row>
    <row r="33" spans="1:9" x14ac:dyDescent="0.2">
      <c r="A33" s="612"/>
      <c r="B33" s="617"/>
      <c r="C33" s="617"/>
      <c r="D33" s="617"/>
      <c r="E33" s="617"/>
      <c r="F33" s="368"/>
      <c r="G33" s="837"/>
      <c r="H33" s="135"/>
      <c r="I33" s="819"/>
    </row>
    <row r="34" spans="1:9" x14ac:dyDescent="0.2">
      <c r="A34" s="612"/>
      <c r="B34" s="617"/>
      <c r="C34" s="617"/>
      <c r="D34" s="617"/>
      <c r="E34" s="617"/>
      <c r="F34" s="368"/>
      <c r="G34" s="837"/>
      <c r="H34" s="135"/>
      <c r="I34" s="819"/>
    </row>
    <row r="35" spans="1:9" x14ac:dyDescent="0.2">
      <c r="A35" s="612"/>
      <c r="B35" s="617"/>
      <c r="C35" s="617"/>
      <c r="D35" s="617"/>
      <c r="E35" s="617"/>
      <c r="F35" s="368"/>
      <c r="G35" s="837"/>
      <c r="H35" s="135"/>
      <c r="I35" s="819"/>
    </row>
    <row r="36" spans="1:9" x14ac:dyDescent="0.2">
      <c r="A36" s="612"/>
      <c r="B36" s="617"/>
      <c r="C36" s="617"/>
      <c r="D36" s="617"/>
      <c r="E36" s="617"/>
      <c r="F36" s="368"/>
      <c r="G36" s="837"/>
      <c r="H36" s="135"/>
      <c r="I36" s="819"/>
    </row>
    <row r="37" spans="1:9" x14ac:dyDescent="0.2">
      <c r="A37" s="612"/>
      <c r="B37" s="617"/>
      <c r="C37" s="617"/>
      <c r="D37" s="617"/>
      <c r="E37" s="617"/>
      <c r="F37" s="368"/>
      <c r="G37" s="837"/>
      <c r="H37" s="135"/>
      <c r="I37" s="819"/>
    </row>
    <row r="38" spans="1:9" x14ac:dyDescent="0.2">
      <c r="A38" s="819"/>
      <c r="B38" s="819"/>
      <c r="C38" s="819"/>
      <c r="D38" s="819"/>
      <c r="E38" s="819"/>
      <c r="F38" s="819"/>
      <c r="G38" s="819"/>
      <c r="H38" s="731"/>
      <c r="I38" s="819"/>
    </row>
    <row r="39" spans="1:9" x14ac:dyDescent="0.2">
      <c r="A39" s="819"/>
      <c r="B39" s="819"/>
      <c r="C39" s="819"/>
      <c r="D39" s="819"/>
      <c r="E39" s="819"/>
      <c r="F39" s="819"/>
      <c r="G39" s="819"/>
      <c r="H39" s="731"/>
      <c r="I39" s="819"/>
    </row>
    <row r="40" spans="1:9" x14ac:dyDescent="0.2">
      <c r="A40" s="819"/>
      <c r="B40" s="819"/>
      <c r="C40" s="819"/>
      <c r="D40" s="819"/>
      <c r="E40" s="819"/>
      <c r="F40" s="819"/>
      <c r="G40" s="819"/>
      <c r="H40" s="731"/>
      <c r="I40" s="819"/>
    </row>
    <row r="41" spans="1:9" x14ac:dyDescent="0.2">
      <c r="A41" s="819"/>
      <c r="B41" s="819"/>
      <c r="C41" s="819"/>
      <c r="D41" s="819"/>
      <c r="E41" s="819"/>
      <c r="F41" s="819"/>
      <c r="G41" s="819"/>
      <c r="H41" s="731"/>
      <c r="I41" s="819"/>
    </row>
    <row r="42" spans="1:9" x14ac:dyDescent="0.2">
      <c r="A42" s="819"/>
      <c r="B42" s="819"/>
      <c r="C42" s="819"/>
      <c r="D42" s="819"/>
      <c r="E42" s="819"/>
      <c r="F42" s="819"/>
      <c r="G42" s="819"/>
      <c r="H42" s="731"/>
      <c r="I42" s="819"/>
    </row>
    <row r="43" spans="1:9" x14ac:dyDescent="0.2">
      <c r="A43" s="819"/>
      <c r="B43" s="819"/>
      <c r="C43" s="819"/>
      <c r="D43" s="819"/>
      <c r="E43" s="819"/>
      <c r="F43" s="819"/>
      <c r="G43" s="819"/>
      <c r="H43" s="731"/>
      <c r="I43" s="819"/>
    </row>
    <row r="44" spans="1:9" x14ac:dyDescent="0.2">
      <c r="A44" s="819"/>
      <c r="B44" s="819"/>
      <c r="C44" s="819"/>
      <c r="D44" s="819"/>
      <c r="E44" s="819"/>
      <c r="F44" s="819"/>
      <c r="G44" s="819"/>
      <c r="H44" s="731"/>
      <c r="I44" s="819"/>
    </row>
    <row r="45" spans="1:9" x14ac:dyDescent="0.2">
      <c r="A45" s="819"/>
      <c r="B45" s="819"/>
      <c r="C45" s="819"/>
      <c r="D45" s="819"/>
      <c r="E45" s="819"/>
      <c r="F45" s="819"/>
      <c r="G45" s="819"/>
      <c r="H45" s="731"/>
      <c r="I45" s="819"/>
    </row>
    <row r="46" spans="1:9" x14ac:dyDescent="0.2">
      <c r="A46" s="819"/>
      <c r="B46" s="819"/>
      <c r="C46" s="819"/>
      <c r="D46" s="819"/>
      <c r="E46" s="819"/>
      <c r="F46" s="819"/>
      <c r="G46" s="819"/>
      <c r="H46" s="731"/>
      <c r="I46" s="819"/>
    </row>
    <row r="47" spans="1:9" x14ac:dyDescent="0.2">
      <c r="A47" s="819"/>
      <c r="B47" s="819"/>
      <c r="C47" s="819"/>
      <c r="D47" s="819"/>
      <c r="E47" s="819"/>
      <c r="F47" s="819"/>
      <c r="G47" s="819"/>
      <c r="H47" s="731"/>
      <c r="I47" s="819"/>
    </row>
    <row r="48" spans="1:9" x14ac:dyDescent="0.2">
      <c r="A48" s="819"/>
      <c r="B48" s="819"/>
      <c r="C48" s="819"/>
      <c r="D48" s="819"/>
      <c r="E48" s="819"/>
      <c r="F48" s="819"/>
      <c r="G48" s="819"/>
      <c r="H48" s="731"/>
      <c r="I48" s="819"/>
    </row>
    <row r="49" spans="1:9" x14ac:dyDescent="0.2">
      <c r="A49" s="819"/>
      <c r="B49" s="819"/>
      <c r="C49" s="819"/>
      <c r="D49" s="819"/>
      <c r="E49" s="819"/>
      <c r="F49" s="819"/>
      <c r="G49" s="819"/>
      <c r="H49" s="731"/>
      <c r="I49" s="819"/>
    </row>
    <row r="50" spans="1:9" x14ac:dyDescent="0.2">
      <c r="A50" s="819"/>
      <c r="B50" s="819"/>
      <c r="C50" s="819"/>
      <c r="D50" s="819"/>
      <c r="E50" s="819"/>
      <c r="F50" s="819"/>
      <c r="G50" s="819"/>
      <c r="H50" s="731"/>
      <c r="I50" s="819"/>
    </row>
    <row r="51" spans="1:9" x14ac:dyDescent="0.2">
      <c r="A51" s="819"/>
      <c r="B51" s="819"/>
      <c r="C51" s="819"/>
      <c r="D51" s="819"/>
      <c r="E51" s="819"/>
      <c r="F51" s="819"/>
      <c r="G51" s="819"/>
      <c r="H51" s="731"/>
      <c r="I51" s="819"/>
    </row>
    <row r="52" spans="1:9" x14ac:dyDescent="0.2">
      <c r="A52" s="819"/>
      <c r="B52" s="819"/>
      <c r="C52" s="819"/>
      <c r="D52" s="819"/>
      <c r="E52" s="819"/>
      <c r="F52" s="819"/>
      <c r="G52" s="819"/>
      <c r="H52" s="731"/>
      <c r="I52" s="819"/>
    </row>
    <row r="53" spans="1:9" x14ac:dyDescent="0.2">
      <c r="A53" s="819"/>
      <c r="B53" s="819"/>
      <c r="C53" s="819"/>
      <c r="D53" s="819"/>
      <c r="E53" s="819"/>
      <c r="F53" s="819"/>
      <c r="G53" s="819"/>
      <c r="H53" s="731"/>
      <c r="I53" s="819"/>
    </row>
    <row r="54" spans="1:9" x14ac:dyDescent="0.2">
      <c r="A54" s="819"/>
      <c r="B54" s="819"/>
      <c r="C54" s="819"/>
      <c r="D54" s="819"/>
      <c r="E54" s="819"/>
      <c r="F54" s="819"/>
      <c r="G54" s="819"/>
      <c r="H54" s="731"/>
      <c r="I54" s="819"/>
    </row>
    <row r="55" spans="1:9" x14ac:dyDescent="0.2">
      <c r="A55" s="216"/>
      <c r="B55" s="216"/>
      <c r="C55" s="216"/>
      <c r="D55" s="216"/>
      <c r="E55" s="216"/>
      <c r="F55" s="216"/>
      <c r="G55" s="216"/>
      <c r="H55" s="731"/>
    </row>
    <row r="56" spans="1:9" x14ac:dyDescent="0.2">
      <c r="A56" s="216"/>
      <c r="B56" s="216"/>
      <c r="C56" s="216"/>
      <c r="D56" s="216"/>
      <c r="E56" s="216"/>
      <c r="F56" s="216"/>
      <c r="G56" s="216"/>
      <c r="H56" s="731"/>
    </row>
    <row r="57" spans="1:9" x14ac:dyDescent="0.2">
      <c r="A57" s="216"/>
      <c r="B57" s="216"/>
      <c r="C57" s="216"/>
      <c r="D57" s="216"/>
      <c r="E57" s="216"/>
      <c r="F57" s="216"/>
      <c r="G57" s="216"/>
      <c r="H57" s="731"/>
    </row>
    <row r="58" spans="1:9" x14ac:dyDescent="0.2">
      <c r="A58" s="216"/>
      <c r="B58" s="216"/>
      <c r="C58" s="216"/>
      <c r="D58" s="216"/>
      <c r="E58" s="216"/>
      <c r="F58" s="216"/>
      <c r="G58" s="216"/>
      <c r="H58" s="731"/>
    </row>
  </sheetData>
  <sheetProtection password="D714" sheet="1" objects="1" scenarios="1"/>
  <customSheetViews>
    <customSheetView guid="{44A2B057-7D30-4594-817B-0DBCD9A92E4A}" fitToPage="1">
      <selection activeCell="F4" sqref="F4"/>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fitToPage="1">
      <selection activeCell="F4" sqref="F4"/>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L89"/>
  <sheetViews>
    <sheetView workbookViewId="0">
      <selection activeCell="H18" sqref="H18"/>
    </sheetView>
  </sheetViews>
  <sheetFormatPr defaultRowHeight="15" x14ac:dyDescent="0.2"/>
  <cols>
    <col min="1" max="1" width="26.6640625" customWidth="1"/>
    <col min="5" max="5" width="8.77734375" style="828"/>
    <col min="6" max="6" width="11" customWidth="1"/>
    <col min="7" max="7" width="0.6640625" style="828" customWidth="1"/>
    <col min="8" max="8" width="9.77734375" customWidth="1"/>
    <col min="9" max="9" width="0.44140625" style="828" customWidth="1"/>
    <col min="10" max="10" width="8.77734375" style="638" customWidth="1"/>
    <col min="11" max="11" width="0.6640625" style="638" hidden="1" customWidth="1"/>
    <col min="12" max="12" width="8.88671875" style="638"/>
  </cols>
  <sheetData>
    <row r="1" spans="1:12" ht="15.75" x14ac:dyDescent="0.25">
      <c r="A1" s="20" t="str">
        <f>+'1'!A1</f>
        <v>CWM TAF LOCAL HEALTH BOARD ANNUAL ACCOUNTS 2018-19</v>
      </c>
      <c r="B1" s="68"/>
      <c r="C1" s="68"/>
      <c r="D1" s="68"/>
      <c r="E1" s="802"/>
      <c r="F1" s="68"/>
      <c r="G1" s="802"/>
      <c r="H1" s="68"/>
      <c r="I1" s="802"/>
      <c r="J1" s="802"/>
      <c r="K1" s="802"/>
      <c r="L1" s="802"/>
    </row>
    <row r="2" spans="1:12" x14ac:dyDescent="0.2">
      <c r="A2" s="620"/>
      <c r="B2" s="620"/>
      <c r="C2" s="620"/>
      <c r="D2" s="620"/>
      <c r="E2" s="620"/>
      <c r="F2" s="620"/>
      <c r="G2" s="620"/>
      <c r="H2" s="620"/>
      <c r="I2" s="620"/>
      <c r="J2" s="363"/>
      <c r="K2" s="363"/>
      <c r="L2" s="363"/>
    </row>
    <row r="3" spans="1:12" ht="15.75" x14ac:dyDescent="0.25">
      <c r="A3" s="369" t="s">
        <v>280</v>
      </c>
      <c r="B3" s="257"/>
      <c r="C3" s="620"/>
      <c r="D3" s="620"/>
      <c r="E3" s="620"/>
      <c r="F3" s="620"/>
      <c r="G3" s="620"/>
      <c r="H3" s="213"/>
      <c r="I3" s="213"/>
      <c r="J3" s="213"/>
      <c r="K3" s="312"/>
      <c r="L3" s="308"/>
    </row>
    <row r="4" spans="1:12" ht="21.6" customHeight="1" x14ac:dyDescent="0.2">
      <c r="A4" s="307" t="s">
        <v>281</v>
      </c>
      <c r="B4" s="257"/>
      <c r="C4" s="620"/>
      <c r="D4" s="620"/>
      <c r="E4" s="620"/>
      <c r="F4" s="289" t="s">
        <v>67</v>
      </c>
      <c r="G4" s="620"/>
      <c r="H4" s="289" t="s">
        <v>67</v>
      </c>
      <c r="I4" s="289"/>
      <c r="J4" s="358" t="s">
        <v>67</v>
      </c>
      <c r="K4" s="299"/>
      <c r="L4" s="358" t="s">
        <v>67</v>
      </c>
    </row>
    <row r="5" spans="1:12" x14ac:dyDescent="0.2">
      <c r="B5" s="139"/>
      <c r="C5" s="610"/>
      <c r="D5" s="610"/>
      <c r="E5" s="610"/>
      <c r="F5" s="289">
        <v>2019</v>
      </c>
      <c r="G5" s="610"/>
      <c r="H5" s="289">
        <v>2019</v>
      </c>
      <c r="I5" s="289"/>
      <c r="J5" s="290">
        <v>2018</v>
      </c>
      <c r="K5" s="299"/>
      <c r="L5" s="290">
        <v>2018</v>
      </c>
    </row>
    <row r="6" spans="1:12" x14ac:dyDescent="0.2">
      <c r="A6" s="149"/>
      <c r="B6" s="610"/>
      <c r="C6" s="610"/>
      <c r="D6" s="610"/>
      <c r="E6" s="610"/>
      <c r="F6" s="139" t="s">
        <v>32</v>
      </c>
      <c r="G6" s="610"/>
      <c r="H6" s="139" t="s">
        <v>32</v>
      </c>
      <c r="I6" s="139"/>
      <c r="J6" s="146" t="s">
        <v>32</v>
      </c>
      <c r="K6" s="138"/>
      <c r="L6" s="146" t="s">
        <v>32</v>
      </c>
    </row>
    <row r="7" spans="1:12" x14ac:dyDescent="0.2">
      <c r="A7" s="217"/>
      <c r="B7" s="610"/>
      <c r="C7" s="610"/>
      <c r="D7" s="610"/>
      <c r="E7" s="610"/>
      <c r="F7" s="698" t="s">
        <v>712</v>
      </c>
      <c r="G7" s="610"/>
      <c r="J7" s="829" t="s">
        <v>712</v>
      </c>
    </row>
    <row r="8" spans="1:12" ht="6.75" customHeight="1" x14ac:dyDescent="0.2">
      <c r="A8" s="217"/>
      <c r="B8" s="610"/>
      <c r="C8" s="610"/>
      <c r="D8" s="610"/>
      <c r="E8" s="610"/>
      <c r="F8" s="139"/>
      <c r="G8" s="610"/>
      <c r="H8" s="139"/>
      <c r="I8" s="139"/>
      <c r="J8" s="146"/>
      <c r="K8" s="138"/>
      <c r="L8" s="146"/>
    </row>
    <row r="9" spans="1:12" x14ac:dyDescent="0.2">
      <c r="A9" s="148" t="s">
        <v>327</v>
      </c>
      <c r="B9" s="610"/>
      <c r="C9" s="610"/>
      <c r="D9" s="610"/>
      <c r="E9" s="610"/>
      <c r="F9" s="54">
        <v>2884</v>
      </c>
      <c r="G9" s="833"/>
      <c r="H9" s="54">
        <v>2884</v>
      </c>
      <c r="I9" s="54"/>
      <c r="J9" s="156">
        <v>627</v>
      </c>
      <c r="K9" s="156"/>
      <c r="L9" s="156">
        <v>627</v>
      </c>
    </row>
    <row r="10" spans="1:12" x14ac:dyDescent="0.2">
      <c r="A10" s="148" t="s">
        <v>505</v>
      </c>
      <c r="B10" s="610"/>
      <c r="C10" s="610"/>
      <c r="D10" s="610"/>
      <c r="E10" s="610"/>
      <c r="F10" s="54">
        <v>612</v>
      </c>
      <c r="G10" s="833"/>
      <c r="H10" s="54">
        <v>0</v>
      </c>
      <c r="I10" s="54"/>
      <c r="J10" s="156">
        <v>1125</v>
      </c>
      <c r="K10" s="156"/>
      <c r="L10" s="156">
        <v>0</v>
      </c>
    </row>
    <row r="11" spans="1:12" x14ac:dyDescent="0.2">
      <c r="A11" s="148" t="s">
        <v>282</v>
      </c>
      <c r="B11" s="610"/>
      <c r="C11" s="610"/>
      <c r="D11" s="610"/>
      <c r="E11" s="610"/>
      <c r="F11" s="54">
        <v>4256</v>
      </c>
      <c r="G11" s="833"/>
      <c r="H11" s="54">
        <v>13603</v>
      </c>
      <c r="I11" s="54"/>
      <c r="J11" s="156">
        <v>2948</v>
      </c>
      <c r="K11" s="156"/>
      <c r="L11" s="156">
        <v>13938</v>
      </c>
    </row>
    <row r="12" spans="1:12" x14ac:dyDescent="0.2">
      <c r="A12" s="148" t="s">
        <v>283</v>
      </c>
      <c r="B12" s="610"/>
      <c r="C12" s="610"/>
      <c r="D12" s="610"/>
      <c r="E12" s="610"/>
      <c r="F12" s="54">
        <v>1330</v>
      </c>
      <c r="G12" s="833"/>
      <c r="H12" s="54">
        <v>1784</v>
      </c>
      <c r="I12" s="54"/>
      <c r="J12" s="156">
        <v>1871</v>
      </c>
      <c r="K12" s="156"/>
      <c r="L12" s="156">
        <v>1892</v>
      </c>
    </row>
    <row r="13" spans="1:12" s="828" customFormat="1" x14ac:dyDescent="0.2">
      <c r="A13" s="165" t="s">
        <v>785</v>
      </c>
      <c r="B13" s="610"/>
      <c r="C13" s="610"/>
      <c r="D13" s="610"/>
      <c r="E13" s="610"/>
      <c r="F13" s="54">
        <v>250</v>
      </c>
      <c r="G13" s="833"/>
      <c r="H13" s="54">
        <v>250</v>
      </c>
      <c r="I13" s="54"/>
      <c r="J13" s="156">
        <v>0</v>
      </c>
      <c r="K13" s="156"/>
      <c r="L13" s="156">
        <v>0</v>
      </c>
    </row>
    <row r="14" spans="1:12" x14ac:dyDescent="0.2">
      <c r="A14" s="148" t="s">
        <v>284</v>
      </c>
      <c r="B14" s="610"/>
      <c r="C14" s="610"/>
      <c r="D14" s="610"/>
      <c r="E14" s="610"/>
      <c r="F14" s="54">
        <v>38</v>
      </c>
      <c r="G14" s="833"/>
      <c r="H14" s="54">
        <v>426</v>
      </c>
      <c r="I14" s="54"/>
      <c r="J14" s="156">
        <v>20</v>
      </c>
      <c r="K14" s="156"/>
      <c r="L14" s="156">
        <v>707</v>
      </c>
    </row>
    <row r="15" spans="1:12" x14ac:dyDescent="0.2">
      <c r="A15" s="148" t="s">
        <v>285</v>
      </c>
      <c r="B15" s="610"/>
      <c r="C15" s="610"/>
      <c r="D15" s="610"/>
      <c r="E15" s="610"/>
      <c r="F15" s="54">
        <v>115</v>
      </c>
      <c r="G15" s="833"/>
      <c r="H15" s="54">
        <v>115</v>
      </c>
      <c r="I15" s="54"/>
      <c r="J15" s="156">
        <v>153</v>
      </c>
      <c r="K15" s="156"/>
      <c r="L15" s="156">
        <v>153</v>
      </c>
    </row>
    <row r="16" spans="1:12" x14ac:dyDescent="0.2">
      <c r="A16" s="148" t="s">
        <v>286</v>
      </c>
      <c r="B16" s="610"/>
      <c r="C16" s="610"/>
      <c r="D16" s="610"/>
      <c r="E16" s="610"/>
      <c r="F16" s="54">
        <v>60516</v>
      </c>
      <c r="G16" s="833"/>
      <c r="H16" s="54">
        <v>60516</v>
      </c>
      <c r="I16" s="54"/>
      <c r="J16" s="156">
        <v>39448</v>
      </c>
      <c r="K16" s="156"/>
      <c r="L16" s="156">
        <v>39448</v>
      </c>
    </row>
    <row r="17" spans="1:12" x14ac:dyDescent="0.2">
      <c r="A17" s="148" t="s">
        <v>119</v>
      </c>
      <c r="B17" s="610"/>
      <c r="C17" s="610"/>
      <c r="D17" s="610"/>
      <c r="E17" s="610"/>
      <c r="F17" s="54">
        <f>8271-2397</f>
        <v>5874</v>
      </c>
      <c r="G17" s="833"/>
      <c r="H17" s="54">
        <f>8271-2397</f>
        <v>5874</v>
      </c>
      <c r="I17" s="54"/>
      <c r="J17" s="156">
        <v>3523</v>
      </c>
      <c r="K17" s="156"/>
      <c r="L17" s="156">
        <v>3523</v>
      </c>
    </row>
    <row r="18" spans="1:12" x14ac:dyDescent="0.2">
      <c r="A18" s="148" t="s">
        <v>287</v>
      </c>
      <c r="B18" s="610"/>
      <c r="C18" s="610"/>
      <c r="D18" s="610"/>
      <c r="E18" s="610"/>
      <c r="F18" s="54">
        <f>446+582-1028</f>
        <v>0</v>
      </c>
      <c r="G18" s="833"/>
      <c r="H18" s="54">
        <v>0</v>
      </c>
      <c r="I18" s="54"/>
      <c r="J18" s="156">
        <v>0</v>
      </c>
      <c r="K18" s="156"/>
      <c r="L18" s="156">
        <v>0</v>
      </c>
    </row>
    <row r="19" spans="1:12" x14ac:dyDescent="0.2">
      <c r="A19" s="148" t="s">
        <v>288</v>
      </c>
      <c r="B19" s="610"/>
      <c r="C19" s="610"/>
      <c r="D19" s="610"/>
      <c r="E19" s="610"/>
      <c r="F19" s="54">
        <f>6321+1028</f>
        <v>7349</v>
      </c>
      <c r="G19" s="833"/>
      <c r="H19" s="54">
        <v>7351</v>
      </c>
      <c r="I19" s="54"/>
      <c r="J19" s="156">
        <v>6628</v>
      </c>
      <c r="K19" s="156"/>
      <c r="L19" s="156">
        <v>6633</v>
      </c>
    </row>
    <row r="20" spans="1:12" x14ac:dyDescent="0.2">
      <c r="A20" s="148" t="s">
        <v>289</v>
      </c>
      <c r="B20" s="610"/>
      <c r="C20" s="610"/>
      <c r="D20" s="610"/>
      <c r="E20" s="610"/>
      <c r="F20" s="54">
        <v>-3045</v>
      </c>
      <c r="G20" s="833"/>
      <c r="H20" s="54">
        <v>-3045</v>
      </c>
      <c r="I20" s="54"/>
      <c r="J20" s="156">
        <v>-2494</v>
      </c>
      <c r="K20" s="156"/>
      <c r="L20" s="156">
        <v>-2494</v>
      </c>
    </row>
    <row r="21" spans="1:12" x14ac:dyDescent="0.2">
      <c r="A21" s="148" t="s">
        <v>290</v>
      </c>
      <c r="B21" s="610"/>
      <c r="C21" s="610"/>
      <c r="D21" s="610"/>
      <c r="E21" s="610"/>
      <c r="F21" s="54">
        <v>0</v>
      </c>
      <c r="G21" s="833"/>
      <c r="H21" s="54">
        <v>0</v>
      </c>
      <c r="I21" s="54"/>
      <c r="J21" s="156">
        <v>0</v>
      </c>
      <c r="K21" s="156"/>
      <c r="L21" s="156">
        <v>0</v>
      </c>
    </row>
    <row r="22" spans="1:12" x14ac:dyDescent="0.2">
      <c r="A22" s="148" t="s">
        <v>558</v>
      </c>
      <c r="B22" s="610"/>
      <c r="C22" s="610"/>
      <c r="D22" s="610"/>
      <c r="E22" s="610"/>
      <c r="F22" s="54">
        <v>3111</v>
      </c>
      <c r="G22" s="833"/>
      <c r="H22" s="54">
        <v>3147</v>
      </c>
      <c r="I22" s="54"/>
      <c r="J22" s="156">
        <v>2826</v>
      </c>
      <c r="K22" s="156"/>
      <c r="L22" s="156">
        <v>2887</v>
      </c>
    </row>
    <row r="23" spans="1:12" s="609" customFormat="1" x14ac:dyDescent="0.2">
      <c r="A23" s="148" t="s">
        <v>527</v>
      </c>
      <c r="B23" s="610"/>
      <c r="C23" s="610"/>
      <c r="D23" s="610"/>
      <c r="E23" s="610"/>
      <c r="F23" s="154">
        <v>893</v>
      </c>
      <c r="G23" s="833"/>
      <c r="H23" s="154">
        <v>893</v>
      </c>
      <c r="I23" s="154"/>
      <c r="J23" s="375">
        <v>658</v>
      </c>
      <c r="K23" s="375"/>
      <c r="L23" s="375">
        <v>658</v>
      </c>
    </row>
    <row r="24" spans="1:12" s="609" customFormat="1" x14ac:dyDescent="0.2">
      <c r="A24" s="148"/>
      <c r="B24" s="610"/>
      <c r="C24" s="610"/>
      <c r="D24" s="610"/>
      <c r="E24" s="610"/>
      <c r="F24" s="370"/>
      <c r="G24" s="610"/>
      <c r="H24" s="370"/>
      <c r="I24" s="370"/>
      <c r="J24" s="156"/>
      <c r="K24" s="156"/>
      <c r="L24" s="156"/>
    </row>
    <row r="25" spans="1:12" ht="15.75" thickBot="1" x14ac:dyDescent="0.25">
      <c r="A25" s="42" t="s">
        <v>291</v>
      </c>
      <c r="B25" s="610"/>
      <c r="C25" s="610"/>
      <c r="D25" s="610"/>
      <c r="E25" s="610"/>
      <c r="F25" s="61">
        <f>SUM(F9:F23)</f>
        <v>84183</v>
      </c>
      <c r="G25" s="610"/>
      <c r="H25" s="61">
        <f>SUM(H9:H23)</f>
        <v>93798</v>
      </c>
      <c r="I25" s="138"/>
      <c r="J25" s="62">
        <f>SUM(J9:J23)</f>
        <v>57333</v>
      </c>
      <c r="K25" s="156"/>
      <c r="L25" s="62">
        <f>SUM(L9:L23)</f>
        <v>67972</v>
      </c>
    </row>
    <row r="26" spans="1:12" ht="9.75" customHeight="1" x14ac:dyDescent="0.2">
      <c r="A26" s="149"/>
      <c r="B26" s="610"/>
      <c r="C26" s="610"/>
      <c r="D26" s="610"/>
      <c r="E26" s="610"/>
      <c r="F26" s="138"/>
      <c r="G26" s="610"/>
      <c r="H26" s="138"/>
      <c r="I26" s="138"/>
      <c r="J26" s="156"/>
      <c r="K26" s="156"/>
      <c r="L26" s="156"/>
    </row>
    <row r="27" spans="1:12" x14ac:dyDescent="0.2">
      <c r="A27" s="268" t="s">
        <v>292</v>
      </c>
      <c r="B27" s="610"/>
      <c r="C27" s="610"/>
      <c r="D27" s="610"/>
      <c r="E27" s="610"/>
      <c r="F27" s="371"/>
      <c r="G27" s="610"/>
      <c r="H27" s="371"/>
      <c r="I27" s="371"/>
      <c r="J27" s="373"/>
      <c r="K27" s="1209"/>
      <c r="L27" s="373"/>
    </row>
    <row r="28" spans="1:12" x14ac:dyDescent="0.2">
      <c r="A28" s="148" t="s">
        <v>327</v>
      </c>
      <c r="B28" s="610"/>
      <c r="C28" s="610"/>
      <c r="D28" s="610"/>
      <c r="E28" s="610"/>
      <c r="F28" s="54">
        <v>0</v>
      </c>
      <c r="G28" s="833"/>
      <c r="H28" s="54">
        <v>0</v>
      </c>
      <c r="I28" s="54"/>
      <c r="J28" s="156">
        <v>0</v>
      </c>
      <c r="K28" s="156"/>
      <c r="L28" s="156">
        <v>0</v>
      </c>
    </row>
    <row r="29" spans="1:12" x14ac:dyDescent="0.2">
      <c r="A29" s="148" t="s">
        <v>505</v>
      </c>
      <c r="B29" s="610"/>
      <c r="C29" s="610"/>
      <c r="D29" s="610"/>
      <c r="E29" s="610"/>
      <c r="F29" s="54">
        <v>0</v>
      </c>
      <c r="G29" s="833"/>
      <c r="H29" s="54">
        <v>0</v>
      </c>
      <c r="I29" s="54"/>
      <c r="J29" s="156">
        <v>0</v>
      </c>
      <c r="K29" s="156"/>
      <c r="L29" s="156">
        <v>0</v>
      </c>
    </row>
    <row r="30" spans="1:12" x14ac:dyDescent="0.2">
      <c r="A30" s="148" t="s">
        <v>282</v>
      </c>
      <c r="B30" s="610"/>
      <c r="C30" s="610"/>
      <c r="D30" s="610"/>
      <c r="E30" s="610"/>
      <c r="F30" s="54">
        <v>0</v>
      </c>
      <c r="G30" s="833"/>
      <c r="H30" s="54">
        <v>0</v>
      </c>
      <c r="I30" s="54"/>
      <c r="J30" s="156">
        <v>0</v>
      </c>
      <c r="K30" s="156"/>
      <c r="L30" s="156">
        <v>0</v>
      </c>
    </row>
    <row r="31" spans="1:12" x14ac:dyDescent="0.2">
      <c r="A31" s="148" t="s">
        <v>283</v>
      </c>
      <c r="B31" s="610"/>
      <c r="C31" s="610"/>
      <c r="D31" s="610"/>
      <c r="E31" s="610"/>
      <c r="F31" s="54">
        <v>0</v>
      </c>
      <c r="G31" s="833"/>
      <c r="H31" s="54">
        <v>0</v>
      </c>
      <c r="I31" s="54"/>
      <c r="J31" s="156">
        <v>0</v>
      </c>
      <c r="K31" s="156"/>
      <c r="L31" s="156">
        <v>0</v>
      </c>
    </row>
    <row r="32" spans="1:12" s="828" customFormat="1" x14ac:dyDescent="0.2">
      <c r="A32" s="165" t="s">
        <v>785</v>
      </c>
      <c r="B32" s="610"/>
      <c r="C32" s="610"/>
      <c r="D32" s="610"/>
      <c r="E32" s="610"/>
      <c r="F32" s="54">
        <v>0</v>
      </c>
      <c r="G32" s="833"/>
      <c r="H32" s="54">
        <v>0</v>
      </c>
      <c r="I32" s="54"/>
      <c r="J32" s="156">
        <v>0</v>
      </c>
      <c r="K32" s="156"/>
      <c r="L32" s="156">
        <v>0</v>
      </c>
    </row>
    <row r="33" spans="1:12" x14ac:dyDescent="0.2">
      <c r="A33" s="148" t="s">
        <v>284</v>
      </c>
      <c r="B33" s="610"/>
      <c r="C33" s="610"/>
      <c r="D33" s="610"/>
      <c r="E33" s="610"/>
      <c r="F33" s="54">
        <v>0</v>
      </c>
      <c r="G33" s="833"/>
      <c r="H33" s="54">
        <v>0</v>
      </c>
      <c r="I33" s="54"/>
      <c r="J33" s="156">
        <v>0</v>
      </c>
      <c r="K33" s="156"/>
      <c r="L33" s="156">
        <v>0</v>
      </c>
    </row>
    <row r="34" spans="1:12" x14ac:dyDescent="0.2">
      <c r="A34" s="148" t="s">
        <v>285</v>
      </c>
      <c r="B34" s="610"/>
      <c r="C34" s="610"/>
      <c r="D34" s="610"/>
      <c r="E34" s="610"/>
      <c r="F34" s="54">
        <v>0</v>
      </c>
      <c r="G34" s="833"/>
      <c r="H34" s="54">
        <v>0</v>
      </c>
      <c r="I34" s="54"/>
      <c r="J34" s="156">
        <v>0</v>
      </c>
      <c r="K34" s="156"/>
      <c r="L34" s="156">
        <v>0</v>
      </c>
    </row>
    <row r="35" spans="1:12" x14ac:dyDescent="0.2">
      <c r="A35" s="148" t="s">
        <v>286</v>
      </c>
      <c r="B35" s="610"/>
      <c r="C35" s="610"/>
      <c r="D35" s="610"/>
      <c r="E35" s="610"/>
      <c r="F35" s="54">
        <v>38617</v>
      </c>
      <c r="G35" s="833"/>
      <c r="H35" s="54">
        <v>38617</v>
      </c>
      <c r="I35" s="54"/>
      <c r="J35" s="156">
        <v>47956</v>
      </c>
      <c r="K35" s="156"/>
      <c r="L35" s="156">
        <v>47956</v>
      </c>
    </row>
    <row r="36" spans="1:12" x14ac:dyDescent="0.2">
      <c r="A36" s="148" t="s">
        <v>119</v>
      </c>
      <c r="B36" s="610"/>
      <c r="C36" s="610"/>
      <c r="D36" s="610"/>
      <c r="E36" s="610"/>
      <c r="F36" s="54">
        <v>0</v>
      </c>
      <c r="G36" s="833"/>
      <c r="H36" s="54">
        <v>0</v>
      </c>
      <c r="I36" s="54"/>
      <c r="J36" s="156">
        <v>0</v>
      </c>
      <c r="K36" s="156"/>
      <c r="L36" s="156">
        <v>0</v>
      </c>
    </row>
    <row r="37" spans="1:12" x14ac:dyDescent="0.2">
      <c r="A37" s="148" t="s">
        <v>287</v>
      </c>
      <c r="B37" s="610"/>
      <c r="C37" s="610"/>
      <c r="D37" s="610"/>
      <c r="E37" s="610"/>
      <c r="F37" s="54">
        <v>0</v>
      </c>
      <c r="G37" s="833"/>
      <c r="H37" s="54">
        <v>0</v>
      </c>
      <c r="I37" s="54"/>
      <c r="J37" s="156">
        <v>0</v>
      </c>
      <c r="K37" s="156"/>
      <c r="L37" s="156">
        <v>0</v>
      </c>
    </row>
    <row r="38" spans="1:12" x14ac:dyDescent="0.2">
      <c r="A38" s="148" t="s">
        <v>288</v>
      </c>
      <c r="B38" s="610"/>
      <c r="C38" s="610"/>
      <c r="D38" s="610"/>
      <c r="E38" s="610"/>
      <c r="F38" s="54">
        <v>0</v>
      </c>
      <c r="G38" s="833"/>
      <c r="H38" s="54">
        <v>0</v>
      </c>
      <c r="I38" s="54"/>
      <c r="J38" s="156">
        <v>0</v>
      </c>
      <c r="K38" s="156"/>
      <c r="L38" s="156">
        <v>0</v>
      </c>
    </row>
    <row r="39" spans="1:12" x14ac:dyDescent="0.2">
      <c r="A39" s="148" t="s">
        <v>289</v>
      </c>
      <c r="B39" s="610"/>
      <c r="C39" s="610"/>
      <c r="D39" s="610"/>
      <c r="E39" s="610"/>
      <c r="F39" s="54">
        <v>0</v>
      </c>
      <c r="G39" s="833"/>
      <c r="H39" s="54">
        <v>0</v>
      </c>
      <c r="I39" s="54"/>
      <c r="J39" s="156">
        <v>0</v>
      </c>
      <c r="K39" s="156"/>
      <c r="L39" s="156">
        <v>0</v>
      </c>
    </row>
    <row r="40" spans="1:12" x14ac:dyDescent="0.2">
      <c r="A40" s="148" t="s">
        <v>290</v>
      </c>
      <c r="B40" s="610"/>
      <c r="C40" s="610"/>
      <c r="D40" s="610"/>
      <c r="E40" s="610"/>
      <c r="F40" s="54">
        <v>0</v>
      </c>
      <c r="G40" s="833"/>
      <c r="H40" s="54">
        <v>0</v>
      </c>
      <c r="I40" s="54"/>
      <c r="J40" s="156">
        <v>0</v>
      </c>
      <c r="K40" s="156"/>
      <c r="L40" s="156">
        <v>0</v>
      </c>
    </row>
    <row r="41" spans="1:12" x14ac:dyDescent="0.2">
      <c r="A41" s="148" t="s">
        <v>558</v>
      </c>
      <c r="B41" s="610"/>
      <c r="C41" s="610"/>
      <c r="D41" s="610"/>
      <c r="E41" s="610"/>
      <c r="F41" s="54">
        <v>117</v>
      </c>
      <c r="G41" s="833"/>
      <c r="H41" s="54">
        <v>117</v>
      </c>
      <c r="I41" s="54"/>
      <c r="J41" s="156">
        <v>131</v>
      </c>
      <c r="K41" s="156"/>
      <c r="L41" s="156">
        <v>131</v>
      </c>
    </row>
    <row r="42" spans="1:12" s="609" customFormat="1" x14ac:dyDescent="0.2">
      <c r="A42" s="148" t="s">
        <v>527</v>
      </c>
      <c r="B42" s="610"/>
      <c r="C42" s="610"/>
      <c r="D42" s="610"/>
      <c r="E42" s="610"/>
      <c r="F42" s="154">
        <v>0</v>
      </c>
      <c r="G42" s="833"/>
      <c r="H42" s="154">
        <v>0</v>
      </c>
      <c r="I42" s="54"/>
      <c r="J42" s="375">
        <v>0</v>
      </c>
      <c r="K42" s="156"/>
      <c r="L42" s="375">
        <v>0</v>
      </c>
    </row>
    <row r="43" spans="1:12" x14ac:dyDescent="0.2">
      <c r="A43" s="42" t="s">
        <v>291</v>
      </c>
      <c r="B43" s="610"/>
      <c r="C43" s="610"/>
      <c r="D43" s="610"/>
      <c r="E43" s="610"/>
      <c r="F43" s="374">
        <f>SUM(F28:F42)</f>
        <v>38734</v>
      </c>
      <c r="G43" s="610"/>
      <c r="H43" s="374">
        <f>SUM(H28:H42)</f>
        <v>38734</v>
      </c>
      <c r="I43" s="138"/>
      <c r="J43" s="375">
        <f>SUM(J28:J42)</f>
        <v>48087</v>
      </c>
      <c r="K43" s="156"/>
      <c r="L43" s="375">
        <f>SUM(L28:L42)</f>
        <v>48087</v>
      </c>
    </row>
    <row r="44" spans="1:12" ht="15.75" thickBot="1" x14ac:dyDescent="0.25">
      <c r="A44" s="42" t="s">
        <v>115</v>
      </c>
      <c r="B44" s="610"/>
      <c r="C44" s="610"/>
      <c r="D44" s="610"/>
      <c r="E44" s="610"/>
      <c r="F44" s="61">
        <f>+F43+F25</f>
        <v>122917</v>
      </c>
      <c r="G44" s="610"/>
      <c r="H44" s="61">
        <f>+H43+H25</f>
        <v>132532</v>
      </c>
      <c r="I44" s="138"/>
      <c r="J44" s="62">
        <f>+J43+J25</f>
        <v>105420</v>
      </c>
      <c r="K44" s="156"/>
      <c r="L44" s="62">
        <f>+L43+L25</f>
        <v>116059</v>
      </c>
    </row>
    <row r="45" spans="1:12" ht="7.5" customHeight="1" x14ac:dyDescent="0.2">
      <c r="A45" s="148"/>
      <c r="B45" s="610"/>
      <c r="C45" s="610"/>
      <c r="D45" s="610"/>
      <c r="E45" s="610"/>
      <c r="F45" s="138"/>
      <c r="G45" s="610"/>
      <c r="H45" s="138"/>
      <c r="I45" s="138"/>
      <c r="J45" s="156"/>
      <c r="K45" s="156"/>
      <c r="L45" s="156"/>
    </row>
    <row r="46" spans="1:12" x14ac:dyDescent="0.2">
      <c r="A46" s="4" t="s">
        <v>293</v>
      </c>
      <c r="B46" s="610"/>
      <c r="C46" s="610"/>
      <c r="D46" s="610"/>
      <c r="E46" s="610"/>
      <c r="F46" s="171"/>
      <c r="G46" s="610"/>
      <c r="H46" s="171"/>
      <c r="I46" s="171"/>
      <c r="J46" s="30"/>
      <c r="K46" s="514"/>
      <c r="L46" s="30"/>
    </row>
    <row r="47" spans="1:12" ht="6.75" customHeight="1" x14ac:dyDescent="0.2">
      <c r="A47" s="610"/>
      <c r="B47" s="610"/>
      <c r="C47" s="610"/>
      <c r="D47" s="610"/>
      <c r="E47" s="610"/>
      <c r="F47" s="171"/>
      <c r="G47" s="610"/>
      <c r="H47" s="171"/>
      <c r="I47" s="171"/>
      <c r="J47" s="30"/>
      <c r="K47" s="514"/>
      <c r="L47" s="30"/>
    </row>
    <row r="48" spans="1:12" x14ac:dyDescent="0.2">
      <c r="A48" s="610" t="s">
        <v>294</v>
      </c>
      <c r="B48" s="610"/>
      <c r="C48" s="610"/>
      <c r="D48" s="610"/>
      <c r="E48" s="610"/>
      <c r="F48" s="54">
        <v>1255</v>
      </c>
      <c r="G48" s="833"/>
      <c r="H48" s="54">
        <f>1255+108</f>
        <v>1363</v>
      </c>
      <c r="I48" s="54"/>
      <c r="J48" s="156">
        <v>1111</v>
      </c>
      <c r="K48" s="156"/>
      <c r="L48" s="156">
        <v>1201</v>
      </c>
    </row>
    <row r="49" spans="1:12" x14ac:dyDescent="0.2">
      <c r="A49" s="610" t="s">
        <v>295</v>
      </c>
      <c r="B49" s="610"/>
      <c r="C49" s="610"/>
      <c r="D49" s="610"/>
      <c r="E49" s="610"/>
      <c r="F49" s="54">
        <v>107</v>
      </c>
      <c r="G49" s="833"/>
      <c r="H49" s="54">
        <v>107</v>
      </c>
      <c r="I49" s="54"/>
      <c r="J49" s="156">
        <v>288</v>
      </c>
      <c r="K49" s="156"/>
      <c r="L49" s="156">
        <v>288</v>
      </c>
    </row>
    <row r="50" spans="1:12" x14ac:dyDescent="0.2">
      <c r="A50" s="610" t="s">
        <v>296</v>
      </c>
      <c r="B50" s="610"/>
      <c r="C50" s="610"/>
      <c r="D50" s="610"/>
      <c r="E50" s="610"/>
      <c r="F50" s="54">
        <v>50</v>
      </c>
      <c r="G50" s="833"/>
      <c r="H50" s="54">
        <v>52</v>
      </c>
      <c r="I50" s="54"/>
      <c r="J50" s="156">
        <v>73</v>
      </c>
      <c r="K50" s="156"/>
      <c r="L50" s="156">
        <v>73</v>
      </c>
    </row>
    <row r="51" spans="1:12" ht="15.75" thickBot="1" x14ac:dyDescent="0.25">
      <c r="A51" s="610"/>
      <c r="B51" s="610"/>
      <c r="C51" s="610"/>
      <c r="D51" s="610"/>
      <c r="E51" s="610"/>
      <c r="F51" s="157">
        <f>SUM(F48:F50)</f>
        <v>1412</v>
      </c>
      <c r="G51" s="610"/>
      <c r="H51" s="157">
        <f>SUM(H48:H50)</f>
        <v>1522</v>
      </c>
      <c r="I51" s="138"/>
      <c r="J51" s="158">
        <f>SUM(J48:J50)</f>
        <v>1472</v>
      </c>
      <c r="K51" s="156"/>
      <c r="L51" s="158">
        <f>SUM(L48:L50)</f>
        <v>1562</v>
      </c>
    </row>
    <row r="52" spans="1:12" s="828" customFormat="1" x14ac:dyDescent="0.2">
      <c r="A52" s="833"/>
      <c r="B52" s="833"/>
      <c r="C52" s="833"/>
      <c r="D52" s="833"/>
      <c r="E52" s="833"/>
      <c r="F52" s="816"/>
      <c r="G52" s="833"/>
      <c r="H52" s="816"/>
      <c r="I52" s="816"/>
      <c r="J52" s="156"/>
      <c r="K52" s="138"/>
      <c r="L52" s="156"/>
    </row>
    <row r="53" spans="1:12" s="811" customFormat="1" x14ac:dyDescent="0.2">
      <c r="A53" s="915"/>
      <c r="B53" s="833"/>
      <c r="C53" s="833"/>
      <c r="D53" s="833"/>
      <c r="E53" s="833"/>
      <c r="F53" s="816"/>
      <c r="G53" s="833"/>
      <c r="H53" s="816"/>
      <c r="I53" s="816"/>
      <c r="J53" s="156"/>
      <c r="K53" s="138"/>
      <c r="L53" s="156"/>
    </row>
    <row r="54" spans="1:12" s="828" customFormat="1" x14ac:dyDescent="0.2">
      <c r="A54" s="915"/>
      <c r="B54" s="833"/>
      <c r="C54" s="833"/>
      <c r="D54" s="833"/>
      <c r="E54" s="833"/>
      <c r="F54" s="816"/>
      <c r="G54" s="833"/>
      <c r="H54" s="816"/>
      <c r="I54" s="816"/>
      <c r="J54" s="156"/>
      <c r="K54" s="138"/>
      <c r="L54" s="156"/>
    </row>
    <row r="55" spans="1:12" s="828" customFormat="1" x14ac:dyDescent="0.2">
      <c r="A55" s="833"/>
      <c r="B55" s="833"/>
      <c r="C55" s="833"/>
      <c r="D55" s="833"/>
      <c r="E55" s="833"/>
      <c r="F55" s="816"/>
      <c r="G55" s="833"/>
      <c r="H55" s="816"/>
      <c r="I55" s="816"/>
      <c r="J55" s="156"/>
      <c r="K55" s="138"/>
      <c r="L55" s="156"/>
    </row>
    <row r="56" spans="1:12" s="828" customFormat="1" x14ac:dyDescent="0.2">
      <c r="A56" s="833"/>
      <c r="B56" s="833"/>
      <c r="C56" s="833"/>
      <c r="D56" s="833"/>
      <c r="E56" s="833"/>
      <c r="F56" s="270"/>
      <c r="G56" s="796"/>
      <c r="H56" s="816"/>
      <c r="I56" s="816"/>
      <c r="J56" s="156"/>
      <c r="K56" s="138"/>
      <c r="L56" s="156"/>
    </row>
    <row r="57" spans="1:12" x14ac:dyDescent="0.2">
      <c r="A57" s="4" t="s">
        <v>801</v>
      </c>
      <c r="B57" s="610"/>
      <c r="C57" s="610"/>
      <c r="D57" s="610"/>
      <c r="E57" s="610"/>
      <c r="F57" s="171"/>
      <c r="G57" s="610"/>
      <c r="H57" s="171"/>
      <c r="I57" s="171"/>
      <c r="J57" s="30"/>
      <c r="K57" s="214"/>
      <c r="L57" s="30"/>
    </row>
    <row r="58" spans="1:12" s="945" customFormat="1" x14ac:dyDescent="0.2">
      <c r="A58" s="618" t="s">
        <v>615</v>
      </c>
      <c r="B58" s="618"/>
      <c r="C58" s="618"/>
      <c r="D58" s="618"/>
      <c r="E58" s="618"/>
      <c r="F58" s="1130">
        <v>-2494</v>
      </c>
      <c r="G58" s="1061"/>
      <c r="H58" s="1130">
        <v>-2494</v>
      </c>
      <c r="I58" s="59"/>
      <c r="J58" s="284"/>
      <c r="K58" s="266"/>
      <c r="L58" s="284"/>
    </row>
    <row r="59" spans="1:12" s="945" customFormat="1" ht="15.75" customHeight="1" x14ac:dyDescent="0.2">
      <c r="A59" s="522" t="s">
        <v>794</v>
      </c>
      <c r="B59" s="618"/>
      <c r="C59" s="618"/>
      <c r="D59" s="618"/>
      <c r="E59" s="618"/>
      <c r="F59" s="1285">
        <v>-763</v>
      </c>
      <c r="G59" s="1142"/>
      <c r="H59" s="1285">
        <v>-763</v>
      </c>
      <c r="I59" s="1141"/>
      <c r="J59" s="284"/>
      <c r="K59" s="266"/>
      <c r="L59" s="284"/>
    </row>
    <row r="60" spans="1:12" s="945" customFormat="1" x14ac:dyDescent="0.2">
      <c r="A60" s="618" t="s">
        <v>758</v>
      </c>
      <c r="B60" s="618"/>
      <c r="C60" s="618"/>
      <c r="D60" s="618"/>
      <c r="E60" s="618"/>
      <c r="F60" s="1208">
        <f>SUM(F58:F59)</f>
        <v>-3257</v>
      </c>
      <c r="G60" s="1142"/>
      <c r="H60" s="1208">
        <f>SUM(H58:H59)</f>
        <v>-3257</v>
      </c>
      <c r="I60" s="283"/>
      <c r="J60" s="269">
        <v>-2211</v>
      </c>
      <c r="K60" s="524"/>
      <c r="L60" s="269">
        <v>-2211</v>
      </c>
    </row>
    <row r="61" spans="1:12" x14ac:dyDescent="0.2">
      <c r="A61" s="618" t="s">
        <v>470</v>
      </c>
      <c r="B61" s="610"/>
      <c r="C61" s="610"/>
      <c r="D61" s="610"/>
      <c r="E61" s="610"/>
      <c r="F61" s="1192">
        <v>0</v>
      </c>
      <c r="G61" s="1056"/>
      <c r="H61" s="1192">
        <v>0</v>
      </c>
      <c r="I61" s="54"/>
      <c r="J61" s="156">
        <v>0</v>
      </c>
      <c r="K61" s="156"/>
      <c r="L61" s="156">
        <v>0</v>
      </c>
    </row>
    <row r="62" spans="1:12" x14ac:dyDescent="0.2">
      <c r="A62" s="610" t="s">
        <v>298</v>
      </c>
      <c r="B62" s="610"/>
      <c r="C62" s="610"/>
      <c r="D62" s="610"/>
      <c r="E62" s="610"/>
      <c r="F62" s="1192">
        <v>0</v>
      </c>
      <c r="G62" s="1056"/>
      <c r="H62" s="1192">
        <v>0</v>
      </c>
      <c r="I62" s="54"/>
      <c r="J62" s="156">
        <v>1</v>
      </c>
      <c r="K62" s="156"/>
      <c r="L62" s="156">
        <v>1</v>
      </c>
    </row>
    <row r="63" spans="1:12" x14ac:dyDescent="0.2">
      <c r="A63" s="610" t="s">
        <v>425</v>
      </c>
      <c r="B63" s="610"/>
      <c r="C63" s="610"/>
      <c r="D63" s="610"/>
      <c r="E63" s="610"/>
      <c r="F63" s="1192">
        <v>293</v>
      </c>
      <c r="G63" s="1056"/>
      <c r="H63" s="1192">
        <v>293</v>
      </c>
      <c r="I63" s="54"/>
      <c r="J63" s="156">
        <v>146</v>
      </c>
      <c r="K63" s="156"/>
      <c r="L63" s="156">
        <v>146</v>
      </c>
    </row>
    <row r="64" spans="1:12" x14ac:dyDescent="0.2">
      <c r="A64" s="610" t="s">
        <v>299</v>
      </c>
      <c r="B64" s="620"/>
      <c r="C64" s="620"/>
      <c r="D64" s="620"/>
      <c r="E64" s="620"/>
      <c r="F64" s="1192">
        <v>-81</v>
      </c>
      <c r="G64" s="1064"/>
      <c r="H64" s="1192">
        <v>-81</v>
      </c>
      <c r="I64" s="54"/>
      <c r="J64" s="156">
        <v>-430</v>
      </c>
      <c r="K64" s="156"/>
      <c r="L64" s="156">
        <v>-430</v>
      </c>
    </row>
    <row r="65" spans="1:12" x14ac:dyDescent="0.2">
      <c r="A65" s="618" t="s">
        <v>471</v>
      </c>
      <c r="B65" s="620"/>
      <c r="C65" s="620"/>
      <c r="D65" s="620"/>
      <c r="E65" s="620"/>
      <c r="F65" s="1192">
        <v>0</v>
      </c>
      <c r="G65" s="1064"/>
      <c r="H65" s="1192">
        <v>0</v>
      </c>
      <c r="I65" s="54"/>
      <c r="J65" s="156">
        <v>0</v>
      </c>
      <c r="K65" s="156"/>
      <c r="L65" s="156">
        <v>0</v>
      </c>
    </row>
    <row r="66" spans="1:12" ht="15.75" thickBot="1" x14ac:dyDescent="0.25">
      <c r="A66" s="610" t="s">
        <v>300</v>
      </c>
      <c r="B66" s="620"/>
      <c r="C66" s="620"/>
      <c r="D66" s="620"/>
      <c r="E66" s="620"/>
      <c r="F66" s="157">
        <f>SUM(F60:F65)</f>
        <v>-3045</v>
      </c>
      <c r="G66" s="620"/>
      <c r="H66" s="157">
        <f>SUM(H60:H65)</f>
        <v>-3045</v>
      </c>
      <c r="I66" s="138"/>
      <c r="J66" s="158">
        <f>SUM(J60:J65)</f>
        <v>-2494</v>
      </c>
      <c r="K66" s="156"/>
      <c r="L66" s="158">
        <f>SUM(L60:L65)</f>
        <v>-2494</v>
      </c>
    </row>
    <row r="67" spans="1:12" ht="15.75" x14ac:dyDescent="0.25">
      <c r="A67" s="363"/>
      <c r="B67" s="620"/>
      <c r="C67" s="620"/>
      <c r="D67" s="620"/>
      <c r="E67" s="620"/>
      <c r="F67" s="213"/>
      <c r="G67" s="620"/>
      <c r="H67" s="213"/>
      <c r="I67" s="213"/>
      <c r="J67" s="308"/>
      <c r="K67" s="213"/>
      <c r="L67" s="308"/>
    </row>
    <row r="68" spans="1:12" x14ac:dyDescent="0.2">
      <c r="A68" s="833" t="s">
        <v>588</v>
      </c>
      <c r="B68" s="164"/>
      <c r="C68" s="164"/>
      <c r="D68" s="164"/>
      <c r="E68" s="164"/>
      <c r="F68" s="164"/>
      <c r="G68" s="164"/>
      <c r="H68" s="377"/>
      <c r="I68" s="377"/>
      <c r="J68" s="308"/>
      <c r="K68" s="308"/>
      <c r="L68" s="308"/>
    </row>
    <row r="69" spans="1:12" x14ac:dyDescent="0.2">
      <c r="A69" s="833" t="s">
        <v>610</v>
      </c>
      <c r="B69" s="164"/>
      <c r="C69" s="164"/>
      <c r="D69" s="164"/>
      <c r="E69" s="164"/>
      <c r="F69" s="164"/>
      <c r="G69" s="164"/>
      <c r="H69" s="377"/>
      <c r="I69" s="377"/>
      <c r="J69" s="308"/>
      <c r="K69" s="308"/>
      <c r="L69" s="308"/>
    </row>
    <row r="70" spans="1:12" x14ac:dyDescent="0.2">
      <c r="A70" s="71"/>
      <c r="B70" s="164"/>
      <c r="C70" s="164"/>
      <c r="D70" s="164"/>
      <c r="E70" s="164"/>
      <c r="F70" s="164"/>
      <c r="G70" s="164"/>
      <c r="H70" s="377"/>
      <c r="I70" s="377"/>
      <c r="J70" s="308"/>
      <c r="K70" s="308"/>
      <c r="L70" s="308"/>
    </row>
    <row r="71" spans="1:12" x14ac:dyDescent="0.2">
      <c r="A71" s="578" t="s">
        <v>472</v>
      </c>
      <c r="B71" s="575"/>
      <c r="C71" s="575"/>
      <c r="D71" s="575"/>
      <c r="E71" s="575"/>
      <c r="F71" s="575"/>
      <c r="G71" s="575"/>
      <c r="H71" s="576"/>
      <c r="I71" s="576"/>
      <c r="J71" s="737"/>
      <c r="K71" s="737"/>
      <c r="L71" s="737"/>
    </row>
    <row r="72" spans="1:12" ht="7.5" customHeight="1" x14ac:dyDescent="0.2">
      <c r="A72" s="618"/>
      <c r="B72" s="735"/>
      <c r="C72" s="735"/>
      <c r="D72" s="735"/>
      <c r="E72" s="735"/>
      <c r="F72" s="735"/>
      <c r="G72" s="735"/>
      <c r="H72" s="736"/>
      <c r="I72" s="736"/>
      <c r="J72" s="737"/>
      <c r="K72" s="737"/>
      <c r="L72" s="737"/>
    </row>
    <row r="73" spans="1:12" x14ac:dyDescent="0.2">
      <c r="A73" s="618" t="s">
        <v>326</v>
      </c>
      <c r="B73" s="735"/>
      <c r="C73" s="735"/>
      <c r="D73" s="735"/>
      <c r="E73" s="735"/>
      <c r="F73" s="59">
        <v>0</v>
      </c>
      <c r="G73" s="575"/>
      <c r="H73" s="59">
        <v>0</v>
      </c>
      <c r="I73" s="59"/>
      <c r="J73" s="269">
        <v>0</v>
      </c>
      <c r="K73" s="269"/>
      <c r="L73" s="269">
        <v>0</v>
      </c>
    </row>
    <row r="74" spans="1:12" x14ac:dyDescent="0.2">
      <c r="A74" s="618" t="s">
        <v>124</v>
      </c>
      <c r="B74" s="735"/>
      <c r="C74" s="735"/>
      <c r="D74" s="735"/>
      <c r="E74" s="735"/>
      <c r="F74" s="59">
        <v>991</v>
      </c>
      <c r="G74" s="575"/>
      <c r="H74" s="59">
        <v>991</v>
      </c>
      <c r="I74" s="59"/>
      <c r="J74" s="269">
        <v>1093</v>
      </c>
      <c r="K74" s="269"/>
      <c r="L74" s="269">
        <v>1093</v>
      </c>
    </row>
    <row r="75" spans="1:12" ht="15.75" thickBot="1" x14ac:dyDescent="0.25">
      <c r="A75" s="618" t="s">
        <v>115</v>
      </c>
      <c r="B75" s="735"/>
      <c r="C75" s="735"/>
      <c r="D75" s="735"/>
      <c r="E75" s="735"/>
      <c r="F75" s="265">
        <f>SUM(F73:F74)</f>
        <v>991</v>
      </c>
      <c r="G75" s="735"/>
      <c r="H75" s="265">
        <f>SUM(H73:H74)</f>
        <v>991</v>
      </c>
      <c r="I75" s="860"/>
      <c r="J75" s="267">
        <f>SUM(J73:J74)</f>
        <v>1093</v>
      </c>
      <c r="K75" s="269"/>
      <c r="L75" s="267">
        <f>SUM(L73:L74)</f>
        <v>1093</v>
      </c>
    </row>
    <row r="76" spans="1:12" x14ac:dyDescent="0.2">
      <c r="A76" s="164"/>
      <c r="B76" s="164"/>
      <c r="C76" s="164"/>
      <c r="D76" s="164"/>
      <c r="E76" s="164"/>
      <c r="F76" s="164"/>
      <c r="G76" s="164"/>
      <c r="H76" s="377"/>
      <c r="I76" s="377"/>
      <c r="J76" s="159"/>
      <c r="K76" s="159"/>
      <c r="L76" s="159"/>
    </row>
    <row r="77" spans="1:12" x14ac:dyDescent="0.2">
      <c r="A77" s="164"/>
      <c r="B77" s="164"/>
      <c r="C77" s="164"/>
      <c r="D77" s="164"/>
      <c r="E77" s="164"/>
      <c r="F77" s="164"/>
      <c r="G77" s="164"/>
      <c r="H77" s="377"/>
      <c r="I77" s="377"/>
      <c r="J77" s="159"/>
      <c r="K77" s="159"/>
      <c r="L77" s="159"/>
    </row>
    <row r="78" spans="1:12" x14ac:dyDescent="0.2">
      <c r="A78" s="164"/>
      <c r="B78" s="164"/>
      <c r="C78" s="164"/>
      <c r="D78" s="164"/>
      <c r="E78" s="164"/>
      <c r="F78" s="164"/>
      <c r="G78" s="164"/>
      <c r="H78" s="377"/>
      <c r="I78" s="377"/>
      <c r="J78" s="159"/>
      <c r="K78" s="159"/>
      <c r="L78" s="159"/>
    </row>
    <row r="79" spans="1:12" x14ac:dyDescent="0.2">
      <c r="A79" s="164"/>
      <c r="B79" s="164"/>
      <c r="C79" s="164"/>
      <c r="D79" s="164"/>
      <c r="E79" s="164"/>
      <c r="F79" s="164"/>
      <c r="G79" s="164"/>
      <c r="H79" s="377"/>
      <c r="I79" s="377"/>
      <c r="J79" s="159"/>
      <c r="K79" s="159"/>
      <c r="L79" s="159"/>
    </row>
    <row r="80" spans="1:12" x14ac:dyDescent="0.2">
      <c r="A80" s="164"/>
      <c r="B80" s="164"/>
      <c r="C80" s="164"/>
      <c r="D80" s="164"/>
      <c r="E80" s="164"/>
      <c r="F80" s="164"/>
      <c r="G80" s="164"/>
      <c r="H80" s="377"/>
      <c r="I80" s="377"/>
      <c r="J80" s="159"/>
      <c r="K80" s="159"/>
      <c r="L80" s="159"/>
    </row>
    <row r="81" spans="1:12" x14ac:dyDescent="0.2">
      <c r="A81" s="164"/>
      <c r="B81" s="164"/>
      <c r="C81" s="164"/>
      <c r="D81" s="164"/>
      <c r="E81" s="164"/>
      <c r="F81" s="164"/>
      <c r="G81" s="164"/>
      <c r="H81" s="377"/>
      <c r="I81" s="377"/>
      <c r="J81" s="570"/>
      <c r="K81" s="159"/>
      <c r="L81" s="570"/>
    </row>
    <row r="82" spans="1:12" x14ac:dyDescent="0.2">
      <c r="A82" s="164"/>
      <c r="B82" s="164"/>
      <c r="C82" s="164"/>
      <c r="D82" s="164"/>
      <c r="E82" s="164"/>
      <c r="F82" s="164"/>
      <c r="G82" s="164"/>
      <c r="H82" s="377"/>
      <c r="I82" s="377"/>
      <c r="J82" s="159"/>
      <c r="K82" s="159"/>
      <c r="L82" s="159"/>
    </row>
    <row r="83" spans="1:12" x14ac:dyDescent="0.2">
      <c r="A83" s="164"/>
      <c r="B83" s="164"/>
      <c r="C83" s="164"/>
      <c r="D83" s="164"/>
      <c r="E83" s="164"/>
      <c r="F83" s="164"/>
      <c r="G83" s="164"/>
      <c r="H83" s="377"/>
      <c r="I83" s="377"/>
      <c r="J83" s="159"/>
      <c r="K83" s="159"/>
      <c r="L83" s="159"/>
    </row>
    <row r="84" spans="1:12" x14ac:dyDescent="0.2">
      <c r="A84" s="164"/>
      <c r="B84" s="164"/>
      <c r="C84" s="164"/>
      <c r="D84" s="164"/>
      <c r="E84" s="164"/>
      <c r="F84" s="164"/>
      <c r="G84" s="164"/>
      <c r="H84" s="377"/>
      <c r="I84" s="377"/>
      <c r="J84" s="159"/>
      <c r="K84" s="159"/>
      <c r="L84" s="159"/>
    </row>
    <row r="85" spans="1:12" x14ac:dyDescent="0.2">
      <c r="A85" s="164"/>
      <c r="B85" s="164"/>
      <c r="C85" s="164"/>
      <c r="D85" s="164"/>
      <c r="E85" s="164"/>
      <c r="F85" s="164"/>
      <c r="G85" s="164"/>
      <c r="H85" s="377"/>
      <c r="I85" s="377"/>
      <c r="J85" s="159"/>
      <c r="K85" s="159"/>
      <c r="L85" s="159"/>
    </row>
    <row r="86" spans="1:12" x14ac:dyDescent="0.2">
      <c r="A86" s="164"/>
      <c r="B86" s="164"/>
      <c r="C86" s="164"/>
      <c r="D86" s="164"/>
      <c r="E86" s="164"/>
      <c r="F86" s="164"/>
      <c r="G86" s="164"/>
      <c r="H86" s="377"/>
      <c r="I86" s="377"/>
      <c r="J86" s="159"/>
      <c r="K86" s="159"/>
      <c r="L86" s="159"/>
    </row>
    <row r="87" spans="1:12" x14ac:dyDescent="0.2">
      <c r="A87" s="164"/>
      <c r="B87" s="164"/>
      <c r="C87" s="164"/>
      <c r="D87" s="164"/>
      <c r="E87" s="164"/>
      <c r="F87" s="164"/>
      <c r="G87" s="164"/>
      <c r="H87" s="377"/>
      <c r="I87" s="377"/>
      <c r="J87" s="159"/>
      <c r="K87" s="159"/>
      <c r="L87" s="159"/>
    </row>
    <row r="88" spans="1:12" x14ac:dyDescent="0.2">
      <c r="H88" s="378"/>
      <c r="I88" s="378"/>
      <c r="J88" s="1191"/>
      <c r="K88" s="1191"/>
      <c r="L88" s="376"/>
    </row>
    <row r="89" spans="1:12" x14ac:dyDescent="0.2">
      <c r="H89" s="378"/>
      <c r="I89" s="378"/>
      <c r="J89" s="1191"/>
      <c r="K89" s="1191"/>
      <c r="L89" s="376"/>
    </row>
  </sheetData>
  <sheetProtection password="D714" sheet="1" objects="1" scenarios="1"/>
  <customSheetViews>
    <customSheetView guid="{44A2B057-7D30-4594-817B-0DBCD9A92E4A}" fitToPage="1" hiddenRows="1" hiddenColumns="1" topLeftCell="A38">
      <selection activeCell="F42" sqref="F42"/>
      <pageMargins left="0.70866141732283472" right="0.70866141732283472" top="0.74803149606299213" bottom="0.74803149606299213" header="0.31496062992125984" footer="0.31496062992125984"/>
      <pageSetup paperSize="9" scale="71" orientation="portrait" r:id="rId1"/>
      <headerFooter>
        <oddFooter>&amp;C&amp;A</oddFooter>
      </headerFooter>
    </customSheetView>
    <customSheetView guid="{7FD99AA4-5903-494A-9F09-AEC84FBFFB84}" fitToPage="1" hiddenRows="1" hiddenColumns="1" topLeftCell="A38">
      <selection activeCell="F42" sqref="F42"/>
      <pageMargins left="0.70866141732283472" right="0.70866141732283472" top="0.74803149606299213" bottom="0.74803149606299213" header="0.31496062992125984" footer="0.31496062992125984"/>
      <pageSetup paperSize="9" scale="71"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59" orientation="portrait" r:id="rId3"/>
  <headerFooter>
    <oddFooter>&amp;C&amp;A</oddFooter>
  </headerFooter>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L96"/>
  <sheetViews>
    <sheetView topLeftCell="A31" workbookViewId="0">
      <selection activeCell="H50" sqref="H50"/>
    </sheetView>
  </sheetViews>
  <sheetFormatPr defaultRowHeight="15" x14ac:dyDescent="0.2"/>
  <cols>
    <col min="1" max="1" width="3.109375" customWidth="1"/>
    <col min="2" max="2" width="34.21875" customWidth="1"/>
    <col min="4" max="4" width="14.44140625" customWidth="1"/>
    <col min="6" max="6" width="0.6640625" customWidth="1"/>
    <col min="8" max="8" width="0.6640625" customWidth="1"/>
    <col min="9" max="9" width="8.88671875" style="638"/>
    <col min="10" max="10" width="0.6640625" style="638" customWidth="1"/>
    <col min="11" max="11" width="8.88671875" style="638"/>
  </cols>
  <sheetData>
    <row r="1" spans="1:11" ht="15.75" x14ac:dyDescent="0.25">
      <c r="A1" s="20" t="str">
        <f>+'1'!A1</f>
        <v>CWM TAF LOCAL HEALTH BOARD ANNUAL ACCOUNTS 2018-19</v>
      </c>
      <c r="B1" s="68"/>
      <c r="C1" s="68"/>
      <c r="D1" s="68"/>
      <c r="E1" s="68"/>
      <c r="F1" s="68"/>
      <c r="G1" s="68"/>
      <c r="H1" s="68"/>
      <c r="I1" s="802"/>
      <c r="J1" s="802"/>
      <c r="K1" s="802"/>
    </row>
    <row r="3" spans="1:11" ht="15.75" x14ac:dyDescent="0.25">
      <c r="A3" s="25" t="s">
        <v>666</v>
      </c>
      <c r="B3" s="212"/>
      <c r="C3" s="212"/>
      <c r="D3" s="212"/>
      <c r="E3" s="212"/>
      <c r="F3" s="212"/>
      <c r="G3" s="212"/>
      <c r="H3" s="620"/>
      <c r="I3" s="212"/>
      <c r="J3" s="212"/>
      <c r="K3" s="212"/>
    </row>
    <row r="4" spans="1:11" ht="15.75" x14ac:dyDescent="0.25">
      <c r="A4" s="610"/>
      <c r="B4" s="610"/>
      <c r="C4" s="610"/>
      <c r="D4" s="610"/>
      <c r="E4" s="4" t="s">
        <v>433</v>
      </c>
      <c r="F4" s="4"/>
      <c r="G4" s="4"/>
      <c r="H4" s="4"/>
      <c r="I4" s="4" t="s">
        <v>434</v>
      </c>
      <c r="J4" s="25"/>
      <c r="K4" s="26"/>
    </row>
    <row r="5" spans="1:11" x14ac:dyDescent="0.2">
      <c r="A5" s="4"/>
      <c r="B5" s="610"/>
      <c r="C5" s="610"/>
      <c r="D5" s="610"/>
      <c r="E5" s="289" t="s">
        <v>67</v>
      </c>
      <c r="F5" s="299"/>
      <c r="G5" s="290" t="s">
        <v>67</v>
      </c>
      <c r="H5" s="30"/>
      <c r="I5" s="289" t="s">
        <v>67</v>
      </c>
      <c r="J5" s="451"/>
      <c r="K5" s="290" t="s">
        <v>67</v>
      </c>
    </row>
    <row r="6" spans="1:11" x14ac:dyDescent="0.2">
      <c r="A6" s="4"/>
      <c r="B6" s="610"/>
      <c r="C6" s="610"/>
      <c r="D6" s="610"/>
      <c r="E6" s="289">
        <v>2019</v>
      </c>
      <c r="F6" s="299"/>
      <c r="G6" s="290">
        <v>2018</v>
      </c>
      <c r="H6" s="30"/>
      <c r="I6" s="289">
        <v>2019</v>
      </c>
      <c r="J6" s="299"/>
      <c r="K6" s="290">
        <v>2018</v>
      </c>
    </row>
    <row r="7" spans="1:11" x14ac:dyDescent="0.2">
      <c r="A7" s="4"/>
      <c r="B7" s="610"/>
      <c r="C7" s="610"/>
      <c r="D7" s="610"/>
      <c r="E7" s="289" t="s">
        <v>32</v>
      </c>
      <c r="F7" s="299"/>
      <c r="G7" s="290" t="s">
        <v>32</v>
      </c>
      <c r="H7" s="30"/>
      <c r="I7" s="289" t="s">
        <v>32</v>
      </c>
      <c r="J7" s="451"/>
      <c r="K7" s="290" t="s">
        <v>32</v>
      </c>
    </row>
    <row r="8" spans="1:11" x14ac:dyDescent="0.2">
      <c r="A8" s="4" t="s">
        <v>325</v>
      </c>
      <c r="B8" s="610"/>
      <c r="C8" s="610"/>
      <c r="D8" s="610"/>
      <c r="E8" s="698"/>
      <c r="F8" s="30"/>
      <c r="G8" s="30"/>
      <c r="H8" s="30"/>
      <c r="I8" s="1173"/>
      <c r="J8" s="451"/>
      <c r="K8" s="290"/>
    </row>
    <row r="9" spans="1:11" s="821" customFormat="1" x14ac:dyDescent="0.2">
      <c r="A9" s="678" t="s">
        <v>509</v>
      </c>
      <c r="B9" s="678"/>
      <c r="C9" s="41"/>
      <c r="D9" s="41"/>
      <c r="E9" s="585"/>
      <c r="F9" s="585"/>
      <c r="G9" s="459"/>
      <c r="H9" s="37"/>
      <c r="I9" s="32"/>
      <c r="J9" s="37"/>
      <c r="K9" s="37"/>
    </row>
    <row r="10" spans="1:11" x14ac:dyDescent="0.2">
      <c r="A10" s="678"/>
      <c r="B10" s="678" t="s">
        <v>514</v>
      </c>
      <c r="C10" s="41"/>
      <c r="D10" s="41"/>
      <c r="E10" s="680">
        <v>0</v>
      </c>
      <c r="F10" s="359"/>
      <c r="G10" s="1193">
        <v>0</v>
      </c>
      <c r="H10" s="45"/>
      <c r="I10" s="1210">
        <v>0</v>
      </c>
      <c r="J10" s="37"/>
      <c r="K10" s="1193">
        <v>0</v>
      </c>
    </row>
    <row r="11" spans="1:11" x14ac:dyDescent="0.2">
      <c r="A11" s="678"/>
      <c r="B11" s="678" t="s">
        <v>555</v>
      </c>
      <c r="C11" s="41"/>
      <c r="D11" s="41"/>
      <c r="E11" s="680">
        <v>0</v>
      </c>
      <c r="F11" s="359"/>
      <c r="G11" s="1193">
        <v>0</v>
      </c>
      <c r="H11" s="45"/>
      <c r="I11" s="1210">
        <v>0</v>
      </c>
      <c r="J11" s="37"/>
      <c r="K11" s="1193">
        <v>0</v>
      </c>
    </row>
    <row r="12" spans="1:11" x14ac:dyDescent="0.2">
      <c r="A12" s="678"/>
      <c r="B12" s="678" t="s">
        <v>513</v>
      </c>
      <c r="C12" s="41"/>
      <c r="D12" s="41"/>
      <c r="E12" s="680">
        <v>0</v>
      </c>
      <c r="F12" s="359"/>
      <c r="G12" s="1193">
        <v>0</v>
      </c>
      <c r="H12" s="45"/>
      <c r="I12" s="1210">
        <v>0</v>
      </c>
      <c r="J12" s="37"/>
      <c r="K12" s="1193">
        <v>0</v>
      </c>
    </row>
    <row r="13" spans="1:11" x14ac:dyDescent="0.2">
      <c r="A13" s="678" t="s">
        <v>510</v>
      </c>
      <c r="B13" s="678"/>
      <c r="C13" s="41"/>
      <c r="D13" s="41"/>
      <c r="E13" s="680">
        <v>0</v>
      </c>
      <c r="F13" s="359"/>
      <c r="G13" s="1193">
        <v>0</v>
      </c>
      <c r="H13" s="45"/>
      <c r="I13" s="1210">
        <v>0</v>
      </c>
      <c r="J13" s="37"/>
      <c r="K13" s="1193">
        <v>0</v>
      </c>
    </row>
    <row r="14" spans="1:11" x14ac:dyDescent="0.2">
      <c r="A14" s="678" t="s">
        <v>511</v>
      </c>
      <c r="B14" s="678"/>
      <c r="C14" s="41"/>
      <c r="D14" s="41"/>
      <c r="E14" s="680">
        <v>0</v>
      </c>
      <c r="F14" s="740"/>
      <c r="G14" s="1193">
        <v>0</v>
      </c>
      <c r="H14" s="741"/>
      <c r="I14" s="1210">
        <v>0</v>
      </c>
      <c r="J14" s="37"/>
      <c r="K14" s="1193">
        <v>0</v>
      </c>
    </row>
    <row r="15" spans="1:11" x14ac:dyDescent="0.2">
      <c r="A15" s="678" t="s">
        <v>512</v>
      </c>
      <c r="B15" s="678"/>
      <c r="C15" s="41"/>
      <c r="D15" s="41"/>
      <c r="E15" s="680">
        <v>0</v>
      </c>
      <c r="F15" s="47"/>
      <c r="G15" s="1193">
        <v>0</v>
      </c>
      <c r="H15" s="47"/>
      <c r="I15" s="1210">
        <v>0</v>
      </c>
      <c r="J15" s="514"/>
      <c r="K15" s="1193">
        <v>0</v>
      </c>
    </row>
    <row r="16" spans="1:11" x14ac:dyDescent="0.2">
      <c r="A16" s="743" t="s">
        <v>516</v>
      </c>
      <c r="B16" s="743"/>
      <c r="C16" s="614"/>
      <c r="D16" s="614"/>
      <c r="E16" s="680"/>
      <c r="F16" s="833"/>
      <c r="G16" s="1193"/>
      <c r="H16" s="614"/>
      <c r="I16" s="1204"/>
      <c r="J16" s="1144"/>
      <c r="K16" s="1193"/>
    </row>
    <row r="17" spans="1:12" s="609" customFormat="1" x14ac:dyDescent="0.2">
      <c r="A17" s="678"/>
      <c r="B17" s="678" t="s">
        <v>514</v>
      </c>
      <c r="C17" s="27"/>
      <c r="D17" s="27"/>
      <c r="E17" s="680">
        <v>0</v>
      </c>
      <c r="F17" s="164"/>
      <c r="G17" s="1193">
        <v>0</v>
      </c>
      <c r="H17" s="164"/>
      <c r="I17" s="1210">
        <v>0</v>
      </c>
      <c r="J17" s="212"/>
      <c r="K17" s="1193">
        <v>0</v>
      </c>
    </row>
    <row r="18" spans="1:12" x14ac:dyDescent="0.2">
      <c r="A18" s="678"/>
      <c r="B18" s="678" t="s">
        <v>555</v>
      </c>
      <c r="C18" s="27"/>
      <c r="D18" s="27"/>
      <c r="E18" s="680">
        <v>0</v>
      </c>
      <c r="F18" s="164"/>
      <c r="G18" s="1193">
        <v>22</v>
      </c>
      <c r="H18" s="164"/>
      <c r="I18" s="1210">
        <v>0</v>
      </c>
      <c r="J18" s="212"/>
      <c r="K18" s="1193">
        <v>0</v>
      </c>
    </row>
    <row r="19" spans="1:12" x14ac:dyDescent="0.2">
      <c r="A19" s="678"/>
      <c r="B19" s="678" t="s">
        <v>513</v>
      </c>
      <c r="C19" s="27"/>
      <c r="D19" s="27"/>
      <c r="E19" s="680">
        <v>0</v>
      </c>
      <c r="F19" s="164"/>
      <c r="G19" s="1193">
        <v>0</v>
      </c>
      <c r="H19" s="164"/>
      <c r="I19" s="1210">
        <v>0</v>
      </c>
      <c r="J19" s="212"/>
      <c r="K19" s="1193">
        <v>0</v>
      </c>
    </row>
    <row r="20" spans="1:12" ht="15.75" thickBot="1" x14ac:dyDescent="0.25">
      <c r="A20" s="679" t="s">
        <v>115</v>
      </c>
      <c r="B20" s="679"/>
      <c r="C20" s="27"/>
      <c r="D20" s="27"/>
      <c r="E20" s="683">
        <f>SUM(E10:E19)</f>
        <v>0</v>
      </c>
      <c r="F20" s="27"/>
      <c r="G20" s="683">
        <f>SUM(G10:G19)</f>
        <v>22</v>
      </c>
      <c r="H20" s="27"/>
      <c r="I20" s="683">
        <f>SUM(I10:I19)</f>
        <v>0</v>
      </c>
      <c r="J20" s="212"/>
      <c r="K20" s="683">
        <f>SUM(K10:K19)</f>
        <v>0</v>
      </c>
    </row>
    <row r="21" spans="1:12" x14ac:dyDescent="0.2">
      <c r="I21" s="363"/>
      <c r="J21" s="363"/>
      <c r="K21" s="363"/>
    </row>
    <row r="22" spans="1:12" x14ac:dyDescent="0.2">
      <c r="I22" s="363"/>
      <c r="J22" s="363"/>
      <c r="K22" s="363"/>
    </row>
    <row r="23" spans="1:12" x14ac:dyDescent="0.2">
      <c r="A23" s="610"/>
      <c r="B23" s="610"/>
      <c r="C23" s="610"/>
      <c r="D23" s="610"/>
      <c r="E23" s="610"/>
      <c r="F23" s="610"/>
      <c r="G23" s="610"/>
      <c r="H23" s="610"/>
      <c r="I23" s="610"/>
      <c r="J23" s="41"/>
      <c r="K23" s="610"/>
    </row>
    <row r="24" spans="1:12" ht="15.75" x14ac:dyDescent="0.25">
      <c r="A24" s="25" t="s">
        <v>667</v>
      </c>
      <c r="B24" s="615"/>
      <c r="C24" s="615"/>
      <c r="D24" s="615"/>
      <c r="E24" s="615"/>
      <c r="F24" s="615"/>
      <c r="G24" s="615"/>
      <c r="H24" s="615"/>
      <c r="I24" s="212"/>
      <c r="J24" s="212"/>
      <c r="K24" s="145"/>
    </row>
    <row r="25" spans="1:12" x14ac:dyDescent="0.2">
      <c r="A25" s="620"/>
      <c r="B25" s="620"/>
      <c r="C25" s="620"/>
      <c r="D25" s="620"/>
      <c r="E25" s="620"/>
      <c r="F25" s="620"/>
      <c r="G25" s="620"/>
      <c r="H25" s="615"/>
      <c r="I25" s="363"/>
      <c r="J25" s="363"/>
      <c r="K25" s="363"/>
    </row>
    <row r="26" spans="1:12" x14ac:dyDescent="0.2">
      <c r="A26" s="610"/>
      <c r="B26" s="610"/>
      <c r="C26" s="610"/>
      <c r="D26" s="610"/>
      <c r="E26" s="610"/>
      <c r="F26" s="610"/>
      <c r="G26" s="610"/>
      <c r="H26" s="41"/>
      <c r="I26" s="610"/>
      <c r="J26" s="363"/>
      <c r="K26" s="363"/>
    </row>
    <row r="27" spans="1:12" x14ac:dyDescent="0.2">
      <c r="A27" s="4"/>
      <c r="B27" s="610"/>
      <c r="C27" s="610"/>
      <c r="D27" s="610"/>
      <c r="E27" s="610"/>
      <c r="F27" s="610"/>
      <c r="G27" s="441"/>
      <c r="H27" s="442"/>
      <c r="I27" s="443"/>
      <c r="J27" s="363"/>
      <c r="K27" s="363"/>
    </row>
    <row r="28" spans="1:12" x14ac:dyDescent="0.2">
      <c r="A28" s="4"/>
      <c r="B28" s="610"/>
      <c r="C28" s="610"/>
      <c r="D28" s="610"/>
      <c r="E28" s="171" t="s">
        <v>752</v>
      </c>
      <c r="F28" s="610"/>
      <c r="G28" s="171" t="s">
        <v>752</v>
      </c>
      <c r="I28" s="30" t="s">
        <v>611</v>
      </c>
      <c r="J28" s="299"/>
      <c r="K28" s="30" t="s">
        <v>611</v>
      </c>
    </row>
    <row r="29" spans="1:12" x14ac:dyDescent="0.2">
      <c r="A29" s="4"/>
      <c r="B29" s="610"/>
      <c r="C29" s="610"/>
      <c r="D29" s="610"/>
      <c r="E29" s="289" t="s">
        <v>32</v>
      </c>
      <c r="F29" s="610"/>
      <c r="G29" s="289" t="s">
        <v>32</v>
      </c>
      <c r="I29" s="290" t="s">
        <v>32</v>
      </c>
      <c r="J29" s="299"/>
      <c r="K29" s="290" t="s">
        <v>32</v>
      </c>
    </row>
    <row r="30" spans="1:12" x14ac:dyDescent="0.2">
      <c r="A30" s="4"/>
      <c r="B30" s="610"/>
      <c r="C30" s="610"/>
      <c r="D30" s="610"/>
      <c r="E30" s="698" t="s">
        <v>712</v>
      </c>
      <c r="F30" s="30"/>
      <c r="G30" s="30"/>
      <c r="H30" s="30"/>
      <c r="I30" s="1194" t="s">
        <v>712</v>
      </c>
      <c r="J30" s="299"/>
      <c r="K30" s="290"/>
    </row>
    <row r="31" spans="1:12" x14ac:dyDescent="0.2">
      <c r="A31" s="610" t="s">
        <v>297</v>
      </c>
      <c r="B31" s="610"/>
      <c r="C31" s="610"/>
      <c r="D31" s="610"/>
      <c r="E31" s="444">
        <v>-289</v>
      </c>
      <c r="F31" s="610"/>
      <c r="G31" s="444">
        <v>11285</v>
      </c>
      <c r="I31" s="204">
        <v>421</v>
      </c>
      <c r="J31" s="449"/>
      <c r="K31" s="204">
        <v>4568</v>
      </c>
      <c r="L31" s="316"/>
    </row>
    <row r="32" spans="1:12" x14ac:dyDescent="0.2">
      <c r="A32" s="610" t="s">
        <v>319</v>
      </c>
      <c r="B32" s="610"/>
      <c r="C32" s="610"/>
      <c r="D32" s="610"/>
      <c r="E32" s="446">
        <v>605</v>
      </c>
      <c r="F32" s="610"/>
      <c r="G32" s="446">
        <v>-2328</v>
      </c>
      <c r="I32" s="1186">
        <v>-710</v>
      </c>
      <c r="J32" s="449"/>
      <c r="K32" s="1186">
        <v>6717</v>
      </c>
      <c r="L32" s="316"/>
    </row>
    <row r="33" spans="1:12" ht="15.75" thickBot="1" x14ac:dyDescent="0.25">
      <c r="A33" s="610" t="s">
        <v>300</v>
      </c>
      <c r="B33" s="610"/>
      <c r="C33" s="610"/>
      <c r="D33" s="610"/>
      <c r="E33" s="448">
        <f>SUM(E31:E32)</f>
        <v>316</v>
      </c>
      <c r="F33" s="610"/>
      <c r="G33" s="448">
        <f>SUM(G31:G32)</f>
        <v>8957</v>
      </c>
      <c r="I33" s="450">
        <f>SUM(I31:I32)</f>
        <v>-289</v>
      </c>
      <c r="J33" s="449"/>
      <c r="K33" s="450">
        <f>SUM(K31:K32)</f>
        <v>11285</v>
      </c>
      <c r="L33" s="316"/>
    </row>
    <row r="34" spans="1:12" x14ac:dyDescent="0.2">
      <c r="A34" s="610"/>
      <c r="B34" s="610"/>
      <c r="C34" s="610"/>
      <c r="D34" s="610"/>
      <c r="E34" s="449"/>
      <c r="F34" s="610"/>
      <c r="G34" s="449"/>
      <c r="I34" s="81"/>
      <c r="J34" s="449"/>
      <c r="K34" s="81"/>
      <c r="L34" s="316"/>
    </row>
    <row r="35" spans="1:12" x14ac:dyDescent="0.2">
      <c r="A35" s="610" t="s">
        <v>320</v>
      </c>
      <c r="B35" s="610"/>
      <c r="C35" s="610"/>
      <c r="D35" s="610"/>
      <c r="E35" s="449"/>
      <c r="F35" s="610"/>
      <c r="G35" s="449"/>
      <c r="I35" s="81"/>
      <c r="J35" s="449"/>
      <c r="K35" s="81"/>
      <c r="L35" s="316"/>
    </row>
    <row r="36" spans="1:12" x14ac:dyDescent="0.2">
      <c r="A36" s="610" t="s">
        <v>431</v>
      </c>
      <c r="B36" s="610"/>
      <c r="C36" s="610"/>
      <c r="D36" s="610"/>
      <c r="E36" s="444">
        <v>273</v>
      </c>
      <c r="F36" s="610"/>
      <c r="G36" s="444">
        <v>8914</v>
      </c>
      <c r="I36" s="203">
        <v>0</v>
      </c>
      <c r="J36" s="449"/>
      <c r="K36" s="203">
        <v>11574</v>
      </c>
      <c r="L36" s="316"/>
    </row>
    <row r="37" spans="1:12" x14ac:dyDescent="0.2">
      <c r="A37" s="610" t="s">
        <v>560</v>
      </c>
      <c r="B37" s="610"/>
      <c r="C37" s="610"/>
      <c r="D37" s="610"/>
      <c r="E37" s="444">
        <v>24</v>
      </c>
      <c r="F37" s="610"/>
      <c r="G37" s="444">
        <v>24</v>
      </c>
      <c r="I37" s="203">
        <v>29</v>
      </c>
      <c r="J37" s="449"/>
      <c r="K37" s="203">
        <v>29</v>
      </c>
      <c r="L37" s="316"/>
    </row>
    <row r="38" spans="1:12" x14ac:dyDescent="0.2">
      <c r="A38" s="610" t="s">
        <v>528</v>
      </c>
      <c r="B38" s="610"/>
      <c r="C38" s="610"/>
      <c r="D38" s="610"/>
      <c r="E38" s="444">
        <v>19</v>
      </c>
      <c r="F38" s="610"/>
      <c r="G38" s="444">
        <v>19</v>
      </c>
      <c r="I38" s="203">
        <v>17</v>
      </c>
      <c r="J38" s="449"/>
      <c r="K38" s="203">
        <v>17</v>
      </c>
    </row>
    <row r="39" spans="1:12" x14ac:dyDescent="0.2">
      <c r="A39" s="610" t="s">
        <v>321</v>
      </c>
      <c r="B39" s="610"/>
      <c r="C39" s="610"/>
      <c r="D39" s="610"/>
      <c r="E39" s="446">
        <v>0</v>
      </c>
      <c r="F39" s="610"/>
      <c r="G39" s="446">
        <v>0</v>
      </c>
      <c r="I39" s="898">
        <v>0</v>
      </c>
      <c r="J39" s="449"/>
      <c r="K39" s="898">
        <v>0</v>
      </c>
    </row>
    <row r="40" spans="1:12" x14ac:dyDescent="0.2">
      <c r="A40" s="4" t="s">
        <v>322</v>
      </c>
      <c r="B40" s="610"/>
      <c r="C40" s="610"/>
      <c r="D40" s="610"/>
      <c r="E40" s="449">
        <f>SUM(E36:E39)</f>
        <v>316</v>
      </c>
      <c r="F40" s="610"/>
      <c r="G40" s="449">
        <f>SUM(G36:G39)</f>
        <v>8957</v>
      </c>
      <c r="I40" s="81">
        <f>SUM(I36:I39)</f>
        <v>46</v>
      </c>
      <c r="J40" s="449"/>
      <c r="K40" s="81">
        <f>SUM(K36:K39)</f>
        <v>11620</v>
      </c>
    </row>
    <row r="41" spans="1:12" x14ac:dyDescent="0.2">
      <c r="A41" s="610" t="s">
        <v>432</v>
      </c>
      <c r="B41" s="610"/>
      <c r="C41" s="610"/>
      <c r="D41" s="610"/>
      <c r="E41" s="444">
        <v>0</v>
      </c>
      <c r="F41" s="610"/>
      <c r="G41" s="444">
        <v>0</v>
      </c>
      <c r="I41" s="204">
        <v>-335</v>
      </c>
      <c r="J41" s="449"/>
      <c r="K41" s="204">
        <v>-335</v>
      </c>
    </row>
    <row r="42" spans="1:12" x14ac:dyDescent="0.2">
      <c r="A42" s="610" t="s">
        <v>323</v>
      </c>
      <c r="B42" s="610"/>
      <c r="C42" s="610"/>
      <c r="D42" s="610"/>
      <c r="E42" s="446">
        <v>0</v>
      </c>
      <c r="F42" s="610"/>
      <c r="G42" s="446">
        <v>0</v>
      </c>
      <c r="I42" s="1186">
        <v>0</v>
      </c>
      <c r="J42" s="449"/>
      <c r="K42" s="1186">
        <v>0</v>
      </c>
    </row>
    <row r="43" spans="1:12" ht="15.75" thickBot="1" x14ac:dyDescent="0.25">
      <c r="A43" s="4" t="s">
        <v>324</v>
      </c>
      <c r="B43" s="610"/>
      <c r="C43" s="610"/>
      <c r="D43" s="610"/>
      <c r="E43" s="448">
        <f>+E42+E41+E40</f>
        <v>316</v>
      </c>
      <c r="F43" s="610"/>
      <c r="G43" s="448">
        <f>+G42+G41+G40</f>
        <v>8957</v>
      </c>
      <c r="I43" s="450">
        <f>+I42+I41+I40</f>
        <v>-289</v>
      </c>
      <c r="J43" s="81"/>
      <c r="K43" s="450">
        <f>+K42+K41+K40</f>
        <v>11285</v>
      </c>
    </row>
    <row r="44" spans="1:12" x14ac:dyDescent="0.2">
      <c r="A44" s="610"/>
      <c r="B44" s="610"/>
      <c r="C44" s="610"/>
      <c r="D44" s="610"/>
      <c r="E44" s="610"/>
      <c r="F44" s="610"/>
      <c r="G44" s="610"/>
      <c r="I44" s="610"/>
      <c r="J44" s="41"/>
      <c r="K44" s="610"/>
    </row>
    <row r="45" spans="1:12" x14ac:dyDescent="0.2">
      <c r="A45" s="145"/>
      <c r="B45" s="145"/>
      <c r="C45" s="145"/>
      <c r="D45" s="145"/>
      <c r="E45" s="145"/>
      <c r="F45" s="620"/>
      <c r="G45" s="145"/>
      <c r="I45" s="145"/>
      <c r="J45" s="212"/>
      <c r="K45" s="145"/>
    </row>
    <row r="46" spans="1:12" x14ac:dyDescent="0.2">
      <c r="A46" s="164"/>
      <c r="B46" s="164"/>
      <c r="C46" s="164"/>
      <c r="D46" s="164"/>
      <c r="E46" s="164"/>
      <c r="F46" s="164"/>
      <c r="I46" s="71"/>
      <c r="J46" s="71"/>
      <c r="K46" s="71"/>
    </row>
    <row r="47" spans="1:12" x14ac:dyDescent="0.2">
      <c r="A47" s="164"/>
      <c r="B47" s="164"/>
      <c r="C47" s="164"/>
      <c r="D47" s="164"/>
      <c r="E47" s="164"/>
      <c r="F47" s="164"/>
      <c r="I47" s="71"/>
      <c r="J47" s="71"/>
      <c r="K47" s="71"/>
    </row>
    <row r="48" spans="1:12" x14ac:dyDescent="0.2">
      <c r="A48" s="623"/>
      <c r="B48" s="623"/>
      <c r="C48" s="623"/>
      <c r="D48" s="623"/>
      <c r="E48" s="623"/>
      <c r="F48" s="623"/>
      <c r="I48" s="731"/>
      <c r="J48" s="731"/>
      <c r="K48" s="731"/>
    </row>
    <row r="49" spans="1:11" x14ac:dyDescent="0.2">
      <c r="A49" s="623"/>
      <c r="B49" s="623"/>
      <c r="C49" s="623"/>
      <c r="D49" s="623"/>
      <c r="E49" s="623"/>
      <c r="F49" s="623"/>
      <c r="I49" s="731"/>
      <c r="J49" s="731"/>
      <c r="K49" s="731"/>
    </row>
    <row r="50" spans="1:11" x14ac:dyDescent="0.2">
      <c r="A50" s="623"/>
      <c r="B50" s="623"/>
      <c r="C50" s="623"/>
      <c r="D50" s="623"/>
      <c r="E50" s="623"/>
      <c r="F50" s="623"/>
      <c r="I50" s="731"/>
      <c r="J50" s="731"/>
      <c r="K50" s="731"/>
    </row>
    <row r="51" spans="1:11" x14ac:dyDescent="0.2">
      <c r="A51" s="623"/>
      <c r="B51" s="623"/>
      <c r="C51" s="623"/>
      <c r="D51" s="623"/>
      <c r="E51" s="623"/>
      <c r="F51" s="623"/>
      <c r="I51" s="731"/>
      <c r="J51" s="731"/>
      <c r="K51" s="731"/>
    </row>
    <row r="52" spans="1:11" x14ac:dyDescent="0.2">
      <c r="A52" s="623"/>
      <c r="B52" s="623"/>
      <c r="C52" s="623"/>
      <c r="D52" s="623"/>
      <c r="E52" s="623"/>
      <c r="F52" s="623"/>
      <c r="I52" s="731"/>
      <c r="J52" s="731"/>
      <c r="K52" s="731"/>
    </row>
    <row r="53" spans="1:11" x14ac:dyDescent="0.2">
      <c r="A53" s="623"/>
      <c r="B53" s="623"/>
      <c r="C53" s="623"/>
      <c r="D53" s="623"/>
      <c r="E53" s="623"/>
      <c r="F53" s="623"/>
      <c r="I53" s="731"/>
      <c r="J53" s="731"/>
      <c r="K53" s="731"/>
    </row>
    <row r="54" spans="1:11" x14ac:dyDescent="0.2">
      <c r="A54" s="623"/>
      <c r="B54" s="623"/>
      <c r="C54" s="623"/>
      <c r="D54" s="623"/>
      <c r="E54" s="623"/>
      <c r="F54" s="623"/>
      <c r="I54" s="731"/>
      <c r="J54" s="731"/>
      <c r="K54" s="731"/>
    </row>
    <row r="55" spans="1:11" x14ac:dyDescent="0.2">
      <c r="A55" s="623"/>
      <c r="B55" s="623"/>
      <c r="C55" s="623"/>
      <c r="D55" s="623"/>
      <c r="E55" s="623"/>
      <c r="F55" s="623"/>
      <c r="I55" s="731"/>
      <c r="J55" s="731"/>
      <c r="K55" s="731"/>
    </row>
    <row r="56" spans="1:11" x14ac:dyDescent="0.2">
      <c r="A56" s="623"/>
      <c r="B56" s="623"/>
      <c r="C56" s="623"/>
      <c r="D56" s="623"/>
      <c r="E56" s="623"/>
      <c r="F56" s="623"/>
      <c r="I56" s="731"/>
      <c r="J56" s="731"/>
      <c r="K56" s="731"/>
    </row>
    <row r="57" spans="1:11" x14ac:dyDescent="0.2">
      <c r="A57" s="623"/>
      <c r="B57" s="623"/>
      <c r="C57" s="623"/>
      <c r="D57" s="623"/>
      <c r="E57" s="623"/>
      <c r="F57" s="623"/>
      <c r="I57" s="731"/>
      <c r="J57" s="731"/>
      <c r="K57" s="731"/>
    </row>
    <row r="58" spans="1:11" x14ac:dyDescent="0.2">
      <c r="A58" s="623"/>
      <c r="B58" s="623"/>
      <c r="C58" s="623"/>
      <c r="D58" s="623"/>
      <c r="E58" s="623"/>
      <c r="F58" s="623"/>
      <c r="I58" s="731"/>
      <c r="J58" s="731"/>
      <c r="K58" s="731"/>
    </row>
    <row r="59" spans="1:11" x14ac:dyDescent="0.2">
      <c r="A59" s="623"/>
      <c r="B59" s="623"/>
      <c r="C59" s="623"/>
      <c r="D59" s="623"/>
      <c r="E59" s="623"/>
      <c r="F59" s="623"/>
      <c r="I59" s="731"/>
      <c r="J59" s="731"/>
      <c r="K59" s="731"/>
    </row>
    <row r="60" spans="1:11" x14ac:dyDescent="0.2">
      <c r="A60" s="623"/>
      <c r="B60" s="623"/>
      <c r="C60" s="623"/>
      <c r="D60" s="623"/>
      <c r="E60" s="623"/>
      <c r="F60" s="623"/>
      <c r="I60" s="731"/>
      <c r="J60" s="731"/>
      <c r="K60" s="731"/>
    </row>
    <row r="61" spans="1:11" x14ac:dyDescent="0.2">
      <c r="A61" s="623"/>
      <c r="B61" s="623"/>
      <c r="C61" s="623"/>
      <c r="D61" s="623"/>
      <c r="E61" s="623"/>
      <c r="F61" s="623"/>
      <c r="I61" s="731"/>
      <c r="J61" s="731"/>
      <c r="K61" s="731"/>
    </row>
    <row r="62" spans="1:11" x14ac:dyDescent="0.2">
      <c r="A62" s="623"/>
      <c r="B62" s="623"/>
      <c r="C62" s="623"/>
      <c r="D62" s="623"/>
      <c r="E62" s="623"/>
      <c r="F62" s="623"/>
      <c r="I62" s="731"/>
      <c r="J62" s="731"/>
      <c r="K62" s="731"/>
    </row>
    <row r="63" spans="1:11" x14ac:dyDescent="0.2">
      <c r="A63" s="623"/>
      <c r="B63" s="623"/>
      <c r="C63" s="623"/>
      <c r="D63" s="623"/>
      <c r="E63" s="623"/>
      <c r="F63" s="623"/>
      <c r="G63" s="623"/>
      <c r="H63" s="623"/>
      <c r="I63" s="731"/>
      <c r="J63" s="731"/>
      <c r="K63" s="731"/>
    </row>
    <row r="64" spans="1:11" x14ac:dyDescent="0.2">
      <c r="A64" s="623"/>
      <c r="B64" s="623"/>
      <c r="C64" s="623"/>
      <c r="D64" s="623"/>
      <c r="E64" s="623"/>
      <c r="F64" s="623"/>
      <c r="G64" s="623"/>
      <c r="H64" s="623"/>
      <c r="I64" s="731"/>
      <c r="J64" s="731"/>
      <c r="K64" s="731"/>
    </row>
    <row r="65" spans="1:11" x14ac:dyDescent="0.2">
      <c r="A65" s="623"/>
      <c r="B65" s="623"/>
      <c r="C65" s="623"/>
      <c r="D65" s="623"/>
      <c r="E65" s="623"/>
      <c r="F65" s="623"/>
      <c r="G65" s="623"/>
      <c r="H65" s="623"/>
      <c r="I65" s="731"/>
      <c r="J65" s="731"/>
      <c r="K65" s="731"/>
    </row>
    <row r="66" spans="1:11" x14ac:dyDescent="0.2">
      <c r="A66" s="623"/>
      <c r="B66" s="623"/>
      <c r="C66" s="623"/>
      <c r="D66" s="623"/>
      <c r="E66" s="623"/>
      <c r="F66" s="623"/>
      <c r="G66" s="623"/>
      <c r="H66" s="623"/>
      <c r="I66" s="731"/>
      <c r="J66" s="731"/>
      <c r="K66" s="731"/>
    </row>
    <row r="67" spans="1:11" x14ac:dyDescent="0.2">
      <c r="A67" s="623"/>
      <c r="B67" s="623"/>
      <c r="C67" s="623"/>
      <c r="D67" s="623"/>
      <c r="E67" s="623"/>
      <c r="F67" s="623"/>
      <c r="G67" s="623"/>
      <c r="H67" s="623"/>
      <c r="I67" s="731"/>
      <c r="J67" s="731"/>
      <c r="K67" s="731"/>
    </row>
    <row r="68" spans="1:11" x14ac:dyDescent="0.2">
      <c r="A68" s="623"/>
      <c r="B68" s="623"/>
      <c r="C68" s="623"/>
      <c r="D68" s="623"/>
      <c r="E68" s="623"/>
      <c r="F68" s="623"/>
      <c r="G68" s="623"/>
      <c r="H68" s="623"/>
      <c r="I68" s="731"/>
      <c r="J68" s="731"/>
      <c r="K68" s="731"/>
    </row>
    <row r="69" spans="1:11" x14ac:dyDescent="0.2">
      <c r="A69" s="623"/>
      <c r="B69" s="623"/>
      <c r="C69" s="623"/>
      <c r="D69" s="623"/>
      <c r="E69" s="623"/>
      <c r="F69" s="623"/>
      <c r="G69" s="623"/>
      <c r="H69" s="623"/>
      <c r="I69" s="731"/>
      <c r="J69" s="731"/>
      <c r="K69" s="731"/>
    </row>
    <row r="70" spans="1:11" x14ac:dyDescent="0.2">
      <c r="A70" s="623"/>
      <c r="B70" s="623"/>
      <c r="C70" s="623"/>
      <c r="D70" s="623"/>
      <c r="E70" s="623"/>
      <c r="F70" s="623"/>
      <c r="G70" s="623"/>
      <c r="H70" s="623"/>
      <c r="I70" s="731"/>
      <c r="J70" s="731"/>
      <c r="K70" s="731"/>
    </row>
    <row r="71" spans="1:11" x14ac:dyDescent="0.2">
      <c r="A71" s="623"/>
      <c r="B71" s="623"/>
      <c r="C71" s="623"/>
      <c r="D71" s="623"/>
      <c r="E71" s="623"/>
      <c r="F71" s="623"/>
      <c r="G71" s="623"/>
      <c r="H71" s="623"/>
      <c r="I71" s="731"/>
      <c r="J71" s="731"/>
      <c r="K71" s="731"/>
    </row>
    <row r="72" spans="1:11" x14ac:dyDescent="0.2">
      <c r="A72" s="623"/>
      <c r="B72" s="623"/>
      <c r="C72" s="623"/>
      <c r="D72" s="623"/>
      <c r="E72" s="623"/>
      <c r="F72" s="623"/>
      <c r="G72" s="623"/>
      <c r="H72" s="623"/>
      <c r="I72" s="731"/>
      <c r="J72" s="731"/>
      <c r="K72" s="731"/>
    </row>
    <row r="73" spans="1:11" x14ac:dyDescent="0.2">
      <c r="A73" s="623"/>
      <c r="B73" s="623"/>
      <c r="C73" s="623"/>
      <c r="D73" s="623"/>
      <c r="E73" s="623"/>
      <c r="F73" s="623"/>
      <c r="G73" s="623"/>
      <c r="H73" s="623"/>
      <c r="I73" s="731"/>
      <c r="J73" s="731"/>
      <c r="K73" s="731"/>
    </row>
    <row r="74" spans="1:11" x14ac:dyDescent="0.2">
      <c r="A74" s="623"/>
      <c r="B74" s="623"/>
      <c r="C74" s="623"/>
      <c r="D74" s="623"/>
      <c r="E74" s="623"/>
      <c r="F74" s="623"/>
      <c r="G74" s="623"/>
      <c r="H74" s="623"/>
      <c r="I74" s="731"/>
      <c r="J74" s="731"/>
      <c r="K74" s="731"/>
    </row>
    <row r="75" spans="1:11" x14ac:dyDescent="0.2">
      <c r="A75" s="623"/>
      <c r="B75" s="623"/>
      <c r="C75" s="623"/>
      <c r="D75" s="623"/>
      <c r="E75" s="623"/>
      <c r="F75" s="623"/>
      <c r="G75" s="623"/>
      <c r="H75" s="623"/>
      <c r="I75" s="731"/>
      <c r="J75" s="731"/>
      <c r="K75" s="731"/>
    </row>
    <row r="76" spans="1:11" x14ac:dyDescent="0.2">
      <c r="A76" s="623"/>
      <c r="B76" s="623"/>
      <c r="C76" s="623"/>
      <c r="D76" s="623"/>
      <c r="E76" s="623"/>
      <c r="F76" s="623"/>
      <c r="G76" s="623"/>
      <c r="H76" s="623"/>
      <c r="I76" s="731"/>
      <c r="J76" s="731"/>
      <c r="K76" s="731"/>
    </row>
    <row r="77" spans="1:11" x14ac:dyDescent="0.2">
      <c r="A77" s="623"/>
      <c r="B77" s="623"/>
      <c r="C77" s="623"/>
      <c r="D77" s="623"/>
      <c r="E77" s="623"/>
      <c r="F77" s="623"/>
      <c r="G77" s="623"/>
      <c r="H77" s="623"/>
      <c r="I77" s="731"/>
      <c r="J77" s="731"/>
      <c r="K77" s="731"/>
    </row>
    <row r="78" spans="1:11" x14ac:dyDescent="0.2">
      <c r="A78" s="623"/>
      <c r="B78" s="623"/>
      <c r="C78" s="623"/>
      <c r="D78" s="623"/>
      <c r="E78" s="623"/>
      <c r="F78" s="623"/>
      <c r="G78" s="623"/>
      <c r="H78" s="623"/>
      <c r="I78" s="731"/>
      <c r="J78" s="731"/>
      <c r="K78" s="731"/>
    </row>
    <row r="79" spans="1:11" x14ac:dyDescent="0.2">
      <c r="A79" s="623"/>
      <c r="B79" s="623"/>
      <c r="C79" s="623"/>
      <c r="D79" s="623"/>
      <c r="E79" s="623"/>
      <c r="F79" s="623"/>
      <c r="G79" s="623"/>
      <c r="H79" s="623"/>
      <c r="I79" s="731"/>
      <c r="J79" s="731"/>
      <c r="K79" s="731"/>
    </row>
    <row r="80" spans="1:11" x14ac:dyDescent="0.2">
      <c r="A80" s="623"/>
      <c r="B80" s="623"/>
      <c r="C80" s="623"/>
      <c r="D80" s="623"/>
      <c r="E80" s="623"/>
      <c r="F80" s="623"/>
      <c r="G80" s="623"/>
      <c r="H80" s="623"/>
      <c r="I80" s="731"/>
      <c r="J80" s="731"/>
      <c r="K80" s="731"/>
    </row>
    <row r="81" spans="1:11" x14ac:dyDescent="0.2">
      <c r="A81" s="623"/>
      <c r="B81" s="623"/>
      <c r="C81" s="623"/>
      <c r="D81" s="623"/>
      <c r="E81" s="623"/>
      <c r="F81" s="623"/>
      <c r="G81" s="623"/>
      <c r="H81" s="623"/>
      <c r="I81" s="731"/>
      <c r="J81" s="731"/>
      <c r="K81" s="731"/>
    </row>
    <row r="82" spans="1:11" x14ac:dyDescent="0.2">
      <c r="A82" s="623"/>
      <c r="B82" s="623"/>
      <c r="C82" s="623"/>
      <c r="D82" s="623"/>
      <c r="E82" s="623"/>
      <c r="F82" s="623"/>
      <c r="G82" s="623"/>
      <c r="H82" s="623"/>
      <c r="I82" s="731"/>
      <c r="J82" s="731"/>
      <c r="K82" s="731"/>
    </row>
    <row r="83" spans="1:11" x14ac:dyDescent="0.2">
      <c r="A83" s="623"/>
      <c r="B83" s="623"/>
      <c r="C83" s="623"/>
      <c r="D83" s="623"/>
      <c r="E83" s="623"/>
      <c r="F83" s="623"/>
      <c r="G83" s="623"/>
      <c r="H83" s="623"/>
      <c r="I83" s="731"/>
      <c r="J83" s="731"/>
      <c r="K83" s="731"/>
    </row>
    <row r="84" spans="1:11" x14ac:dyDescent="0.2">
      <c r="A84" s="623"/>
      <c r="B84" s="623"/>
      <c r="C84" s="623"/>
      <c r="D84" s="623"/>
      <c r="E84" s="623"/>
      <c r="F84" s="623"/>
      <c r="G84" s="623"/>
      <c r="H84" s="623"/>
      <c r="I84" s="731"/>
      <c r="J84" s="731"/>
      <c r="K84" s="731"/>
    </row>
    <row r="85" spans="1:11" x14ac:dyDescent="0.2">
      <c r="A85" s="623"/>
      <c r="B85" s="623"/>
      <c r="C85" s="623"/>
      <c r="D85" s="623"/>
      <c r="E85" s="623"/>
      <c r="F85" s="623"/>
      <c r="G85" s="623"/>
      <c r="H85" s="623"/>
      <c r="I85" s="731"/>
      <c r="J85" s="731"/>
      <c r="K85" s="731"/>
    </row>
    <row r="86" spans="1:11" x14ac:dyDescent="0.2">
      <c r="A86" s="623"/>
      <c r="B86" s="623"/>
      <c r="C86" s="623"/>
      <c r="D86" s="623"/>
      <c r="E86" s="623"/>
      <c r="F86" s="623"/>
      <c r="G86" s="623"/>
      <c r="H86" s="623"/>
      <c r="I86" s="731"/>
      <c r="J86" s="731"/>
      <c r="K86" s="731"/>
    </row>
    <row r="87" spans="1:11" x14ac:dyDescent="0.2">
      <c r="A87" s="623"/>
      <c r="B87" s="623"/>
      <c r="C87" s="623"/>
      <c r="D87" s="623"/>
      <c r="E87" s="623"/>
      <c r="F87" s="623"/>
      <c r="G87" s="623"/>
      <c r="H87" s="623"/>
      <c r="I87" s="731"/>
      <c r="J87" s="731"/>
      <c r="K87" s="731"/>
    </row>
    <row r="88" spans="1:11" x14ac:dyDescent="0.2">
      <c r="A88" s="623"/>
      <c r="B88" s="623"/>
      <c r="C88" s="623"/>
      <c r="D88" s="623"/>
      <c r="E88" s="623"/>
      <c r="F88" s="623"/>
      <c r="G88" s="623"/>
      <c r="H88" s="623"/>
      <c r="I88" s="731"/>
      <c r="J88" s="731"/>
      <c r="K88" s="731"/>
    </row>
    <row r="89" spans="1:11" x14ac:dyDescent="0.2">
      <c r="A89" s="623"/>
      <c r="B89" s="623"/>
      <c r="C89" s="623"/>
      <c r="D89" s="623"/>
      <c r="E89" s="623"/>
      <c r="F89" s="623"/>
      <c r="G89" s="623"/>
      <c r="H89" s="623"/>
      <c r="I89" s="731"/>
      <c r="J89" s="731"/>
      <c r="K89" s="731"/>
    </row>
    <row r="90" spans="1:11" x14ac:dyDescent="0.2">
      <c r="A90" s="623"/>
      <c r="B90" s="623"/>
      <c r="C90" s="623"/>
      <c r="D90" s="623"/>
      <c r="E90" s="623"/>
      <c r="F90" s="623"/>
      <c r="G90" s="623"/>
      <c r="H90" s="623"/>
      <c r="I90" s="731"/>
      <c r="J90" s="731"/>
      <c r="K90" s="731"/>
    </row>
    <row r="91" spans="1:11" x14ac:dyDescent="0.2">
      <c r="A91" s="623"/>
      <c r="B91" s="623"/>
      <c r="C91" s="623"/>
      <c r="D91" s="623"/>
      <c r="E91" s="623"/>
      <c r="F91" s="623"/>
      <c r="G91" s="623"/>
      <c r="H91" s="623"/>
      <c r="I91" s="731"/>
      <c r="J91" s="731"/>
      <c r="K91" s="731"/>
    </row>
    <row r="92" spans="1:11" x14ac:dyDescent="0.2">
      <c r="A92" s="623"/>
      <c r="B92" s="623"/>
      <c r="C92" s="623"/>
      <c r="D92" s="623"/>
      <c r="E92" s="623"/>
      <c r="F92" s="623"/>
      <c r="G92" s="623"/>
      <c r="H92" s="623"/>
      <c r="I92" s="731"/>
      <c r="J92" s="731"/>
      <c r="K92" s="731"/>
    </row>
    <row r="93" spans="1:11" x14ac:dyDescent="0.2">
      <c r="A93" s="623"/>
      <c r="B93" s="623"/>
      <c r="C93" s="623"/>
      <c r="D93" s="623"/>
      <c r="E93" s="623"/>
      <c r="F93" s="623"/>
      <c r="G93" s="623"/>
      <c r="H93" s="623"/>
      <c r="I93" s="731"/>
      <c r="J93" s="731"/>
      <c r="K93" s="731"/>
    </row>
    <row r="94" spans="1:11" x14ac:dyDescent="0.2">
      <c r="A94" s="623"/>
      <c r="B94" s="623"/>
      <c r="C94" s="623"/>
      <c r="D94" s="623"/>
      <c r="E94" s="623"/>
      <c r="F94" s="623"/>
      <c r="G94" s="623"/>
      <c r="H94" s="623"/>
      <c r="I94" s="731"/>
      <c r="J94" s="731"/>
      <c r="K94" s="731"/>
    </row>
    <row r="95" spans="1:11" x14ac:dyDescent="0.2">
      <c r="A95" s="623"/>
      <c r="B95" s="623"/>
      <c r="C95" s="623"/>
      <c r="D95" s="623"/>
      <c r="E95" s="623"/>
      <c r="F95" s="623"/>
      <c r="G95" s="623"/>
      <c r="H95" s="623"/>
      <c r="I95" s="731"/>
      <c r="J95" s="731"/>
      <c r="K95" s="731"/>
    </row>
    <row r="96" spans="1:11" x14ac:dyDescent="0.2">
      <c r="A96" s="623"/>
      <c r="B96" s="623"/>
      <c r="C96" s="623"/>
      <c r="D96" s="623"/>
      <c r="E96" s="623"/>
      <c r="F96" s="623"/>
      <c r="G96" s="623"/>
      <c r="H96" s="623"/>
      <c r="I96" s="731"/>
      <c r="J96" s="731"/>
      <c r="K96" s="731"/>
    </row>
  </sheetData>
  <sheetProtection password="D714" sheet="1" objects="1" scenarios="1"/>
  <customSheetViews>
    <customSheetView guid="{44A2B057-7D30-4594-817B-0DBCD9A92E4A}" fitToPage="1" topLeftCell="A19">
      <selection activeCell="E37" sqref="E37"/>
      <pageMargins left="0.70866141732283472" right="0.70866141732283472" top="0.74803149606299213" bottom="0.74803149606299213" header="0.31496062992125984" footer="0.31496062992125984"/>
      <pageSetup paperSize="9" scale="75" orientation="portrait" r:id="rId1"/>
      <headerFooter>
        <oddFooter>&amp;C&amp;A</oddFooter>
      </headerFooter>
    </customSheetView>
    <customSheetView guid="{7FD99AA4-5903-494A-9F09-AEC84FBFFB84}" fitToPage="1" topLeftCell="A19">
      <selection activeCell="L39" sqref="L39"/>
      <pageMargins left="0.70866141732283472" right="0.70866141732283472" top="0.74803149606299213" bottom="0.74803149606299213" header="0.31496062992125984" footer="0.31496062992125984"/>
      <pageSetup paperSize="9" scale="75"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5" orientation="portrait" r:id="rId3"/>
  <headerFooter>
    <oddFooter>&amp;C&amp;A</oddFooter>
  </headerFooter>
  <drawing r:id="rId4"/>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J82"/>
  <sheetViews>
    <sheetView workbookViewId="0">
      <selection activeCell="D24" sqref="D24"/>
    </sheetView>
  </sheetViews>
  <sheetFormatPr defaultRowHeight="15" x14ac:dyDescent="0.2"/>
  <cols>
    <col min="1" max="1" width="65.109375" customWidth="1"/>
    <col min="2" max="2" width="9.109375" style="828" customWidth="1"/>
    <col min="3" max="3" width="0.21875" style="828" customWidth="1"/>
    <col min="4" max="4" width="10.33203125" customWidth="1"/>
    <col min="5" max="5" width="0.5546875" style="828" customWidth="1"/>
    <col min="6" max="6" width="10" style="638" customWidth="1"/>
    <col min="7" max="7" width="0.109375" style="638" customWidth="1"/>
    <col min="8" max="8" width="10.109375" style="638" customWidth="1"/>
  </cols>
  <sheetData>
    <row r="1" spans="1:8" ht="15.75" x14ac:dyDescent="0.25">
      <c r="A1" s="20" t="str">
        <f>+'1'!A1</f>
        <v>CWM TAF LOCAL HEALTH BOARD ANNUAL ACCOUNTS 2018-19</v>
      </c>
      <c r="B1" s="803"/>
      <c r="C1" s="803"/>
      <c r="D1" s="68"/>
      <c r="E1" s="802"/>
      <c r="F1" s="802"/>
      <c r="G1" s="802"/>
      <c r="H1" s="802"/>
    </row>
    <row r="3" spans="1:8" ht="15.75" x14ac:dyDescent="0.25">
      <c r="A3" s="369" t="s">
        <v>645</v>
      </c>
      <c r="B3" s="369"/>
      <c r="C3" s="369"/>
      <c r="D3" s="149"/>
      <c r="E3" s="149"/>
      <c r="F3" s="149"/>
      <c r="G3" s="149"/>
      <c r="H3" s="149"/>
    </row>
    <row r="4" spans="1:8" s="821" customFormat="1" ht="15.75" x14ac:dyDescent="0.25">
      <c r="A4" s="369"/>
      <c r="B4" s="369"/>
      <c r="C4" s="369"/>
      <c r="D4" s="149"/>
      <c r="E4" s="149"/>
      <c r="F4" s="149"/>
      <c r="G4" s="149"/>
      <c r="H4" s="149"/>
    </row>
    <row r="5" spans="1:8" s="811" customFormat="1" ht="15.75" x14ac:dyDescent="0.25">
      <c r="A5" s="140"/>
      <c r="B5" s="140"/>
      <c r="C5" s="140"/>
      <c r="D5" s="626"/>
      <c r="E5" s="836"/>
      <c r="F5" s="836"/>
      <c r="G5" s="836"/>
      <c r="H5" s="836"/>
    </row>
    <row r="6" spans="1:8" x14ac:dyDescent="0.2">
      <c r="A6" s="148"/>
      <c r="B6" s="148"/>
      <c r="C6" s="148"/>
      <c r="D6" s="139"/>
      <c r="E6" s="139"/>
      <c r="F6" s="139"/>
      <c r="G6" s="138"/>
      <c r="H6" s="217"/>
    </row>
    <row r="7" spans="1:8" x14ac:dyDescent="0.2">
      <c r="A7" s="42" t="s">
        <v>281</v>
      </c>
      <c r="B7" s="289" t="s">
        <v>67</v>
      </c>
      <c r="C7" s="42"/>
      <c r="D7" s="289" t="s">
        <v>67</v>
      </c>
      <c r="E7" s="289"/>
      <c r="F7" s="358" t="s">
        <v>67</v>
      </c>
      <c r="G7" s="299"/>
      <c r="H7" s="358" t="s">
        <v>67</v>
      </c>
    </row>
    <row r="8" spans="1:8" x14ac:dyDescent="0.2">
      <c r="A8" s="148"/>
      <c r="B8" s="289">
        <v>2019</v>
      </c>
      <c r="C8" s="148"/>
      <c r="D8" s="289">
        <v>2019</v>
      </c>
      <c r="E8" s="289"/>
      <c r="F8" s="290">
        <v>2018</v>
      </c>
      <c r="G8" s="299"/>
      <c r="H8" s="290">
        <v>2018</v>
      </c>
    </row>
    <row r="9" spans="1:8" x14ac:dyDescent="0.2">
      <c r="A9" s="148"/>
      <c r="B9" s="139" t="s">
        <v>32</v>
      </c>
      <c r="C9" s="148"/>
      <c r="D9" s="139" t="s">
        <v>32</v>
      </c>
      <c r="E9" s="139"/>
      <c r="F9" s="146" t="s">
        <v>32</v>
      </c>
      <c r="G9" s="138"/>
      <c r="H9" s="146" t="s">
        <v>32</v>
      </c>
    </row>
    <row r="10" spans="1:8" x14ac:dyDescent="0.2">
      <c r="A10" s="148"/>
      <c r="B10" s="698" t="s">
        <v>712</v>
      </c>
      <c r="C10" s="30"/>
      <c r="D10" s="30"/>
      <c r="E10" s="30"/>
      <c r="F10" s="1194" t="s">
        <v>712</v>
      </c>
      <c r="G10" s="138"/>
      <c r="H10" s="146"/>
    </row>
    <row r="11" spans="1:8" x14ac:dyDescent="0.2">
      <c r="A11" s="148" t="s">
        <v>327</v>
      </c>
      <c r="B11" s="54">
        <v>0</v>
      </c>
      <c r="C11" s="612"/>
      <c r="D11" s="54">
        <v>0</v>
      </c>
      <c r="E11" s="54"/>
      <c r="F11" s="138">
        <v>0</v>
      </c>
      <c r="G11" s="156"/>
      <c r="H11" s="138">
        <v>0</v>
      </c>
    </row>
    <row r="12" spans="1:8" x14ac:dyDescent="0.2">
      <c r="A12" s="148" t="s">
        <v>505</v>
      </c>
      <c r="B12" s="54">
        <v>1170</v>
      </c>
      <c r="C12" s="612"/>
      <c r="D12" s="54">
        <v>0</v>
      </c>
      <c r="E12" s="54"/>
      <c r="F12" s="138">
        <v>405</v>
      </c>
      <c r="G12" s="156"/>
      <c r="H12" s="138">
        <v>0</v>
      </c>
    </row>
    <row r="13" spans="1:8" x14ac:dyDescent="0.2">
      <c r="A13" s="148" t="s">
        <v>282</v>
      </c>
      <c r="B13" s="54">
        <v>2183</v>
      </c>
      <c r="C13" s="612"/>
      <c r="D13" s="54">
        <v>10669</v>
      </c>
      <c r="E13" s="54"/>
      <c r="F13" s="138">
        <v>2212</v>
      </c>
      <c r="G13" s="156"/>
      <c r="H13" s="138">
        <v>10737</v>
      </c>
    </row>
    <row r="14" spans="1:8" x14ac:dyDescent="0.2">
      <c r="A14" s="148" t="s">
        <v>283</v>
      </c>
      <c r="B14" s="54">
        <v>2195</v>
      </c>
      <c r="C14" s="612"/>
      <c r="D14" s="54">
        <v>3062</v>
      </c>
      <c r="E14" s="54"/>
      <c r="F14" s="138">
        <v>1202</v>
      </c>
      <c r="G14" s="156"/>
      <c r="H14" s="138">
        <v>1727</v>
      </c>
    </row>
    <row r="15" spans="1:8" s="828" customFormat="1" x14ac:dyDescent="0.2">
      <c r="A15" s="1108" t="s">
        <v>785</v>
      </c>
      <c r="B15" s="54">
        <v>0</v>
      </c>
      <c r="C15" s="612"/>
      <c r="D15" s="54">
        <v>0</v>
      </c>
      <c r="E15" s="54"/>
      <c r="F15" s="138">
        <v>0</v>
      </c>
      <c r="G15" s="156"/>
      <c r="H15" s="138">
        <v>0</v>
      </c>
    </row>
    <row r="16" spans="1:8" x14ac:dyDescent="0.2">
      <c r="A16" s="148" t="s">
        <v>285</v>
      </c>
      <c r="B16" s="54">
        <v>2112</v>
      </c>
      <c r="C16" s="612"/>
      <c r="D16" s="54">
        <v>20425</v>
      </c>
      <c r="E16" s="54"/>
      <c r="F16" s="138">
        <v>1640</v>
      </c>
      <c r="G16" s="156"/>
      <c r="H16" s="138">
        <v>23584</v>
      </c>
    </row>
    <row r="17" spans="1:8" x14ac:dyDescent="0.2">
      <c r="A17" s="112" t="s">
        <v>465</v>
      </c>
      <c r="B17" s="54">
        <v>0</v>
      </c>
      <c r="C17" s="839"/>
      <c r="D17" s="54">
        <v>51</v>
      </c>
      <c r="E17" s="54"/>
      <c r="F17" s="138">
        <v>0</v>
      </c>
      <c r="G17" s="156"/>
      <c r="H17" s="138">
        <v>42</v>
      </c>
    </row>
    <row r="18" spans="1:8" x14ac:dyDescent="0.2">
      <c r="A18" s="112" t="s">
        <v>466</v>
      </c>
      <c r="B18" s="54">
        <v>0</v>
      </c>
      <c r="C18" s="839"/>
      <c r="D18" s="54">
        <v>0</v>
      </c>
      <c r="E18" s="54"/>
      <c r="F18" s="138">
        <v>0</v>
      </c>
      <c r="G18" s="156"/>
      <c r="H18" s="138">
        <v>0</v>
      </c>
    </row>
    <row r="19" spans="1:8" x14ac:dyDescent="0.2">
      <c r="A19" s="112" t="s">
        <v>467</v>
      </c>
      <c r="B19" s="54">
        <v>0</v>
      </c>
      <c r="C19" s="839"/>
      <c r="D19" s="54">
        <v>0</v>
      </c>
      <c r="E19" s="54"/>
      <c r="F19" s="138">
        <v>48</v>
      </c>
      <c r="G19" s="156"/>
      <c r="H19" s="138">
        <v>48</v>
      </c>
    </row>
    <row r="20" spans="1:8" x14ac:dyDescent="0.2">
      <c r="A20" s="112" t="s">
        <v>468</v>
      </c>
      <c r="B20" s="54">
        <v>3225</v>
      </c>
      <c r="C20" s="839"/>
      <c r="D20" s="54">
        <v>3225</v>
      </c>
      <c r="E20" s="54"/>
      <c r="F20" s="138">
        <v>2447</v>
      </c>
      <c r="G20" s="156"/>
      <c r="H20" s="138">
        <v>2447</v>
      </c>
    </row>
    <row r="21" spans="1:8" x14ac:dyDescent="0.2">
      <c r="A21" s="112" t="s">
        <v>469</v>
      </c>
      <c r="B21" s="54">
        <v>673</v>
      </c>
      <c r="C21" s="839"/>
      <c r="D21" s="54">
        <v>724</v>
      </c>
      <c r="E21" s="54"/>
      <c r="F21" s="138">
        <v>53</v>
      </c>
      <c r="G21" s="156"/>
      <c r="H21" s="138">
        <v>54</v>
      </c>
    </row>
    <row r="22" spans="1:8" x14ac:dyDescent="0.2">
      <c r="A22" s="112" t="s">
        <v>301</v>
      </c>
      <c r="B22" s="54">
        <v>3994</v>
      </c>
      <c r="C22" s="839"/>
      <c r="D22" s="54">
        <v>5002</v>
      </c>
      <c r="E22" s="54"/>
      <c r="F22" s="138">
        <v>4788</v>
      </c>
      <c r="G22" s="156"/>
      <c r="H22" s="138">
        <v>5044</v>
      </c>
    </row>
    <row r="23" spans="1:8" x14ac:dyDescent="0.2">
      <c r="A23" s="112" t="s">
        <v>119</v>
      </c>
      <c r="B23" s="54">
        <f>5202+1259</f>
        <v>6461</v>
      </c>
      <c r="C23" s="839"/>
      <c r="D23" s="54">
        <f>5202+1259</f>
        <v>6461</v>
      </c>
      <c r="E23" s="54"/>
      <c r="F23" s="138">
        <v>6364</v>
      </c>
      <c r="G23" s="156"/>
      <c r="H23" s="138">
        <v>6364</v>
      </c>
    </row>
    <row r="24" spans="1:8" x14ac:dyDescent="0.2">
      <c r="A24" s="112" t="s">
        <v>302</v>
      </c>
      <c r="B24" s="54">
        <f>3297+71+1702</f>
        <v>5070</v>
      </c>
      <c r="C24" s="839"/>
      <c r="D24" s="54">
        <v>5070</v>
      </c>
      <c r="E24" s="54"/>
      <c r="F24" s="138">
        <v>3658</v>
      </c>
      <c r="G24" s="156"/>
      <c r="H24" s="138">
        <v>3658</v>
      </c>
    </row>
    <row r="25" spans="1:8" x14ac:dyDescent="0.2">
      <c r="A25" s="112" t="s">
        <v>303</v>
      </c>
      <c r="B25" s="54">
        <v>0</v>
      </c>
      <c r="C25" s="839"/>
      <c r="D25" s="54">
        <v>0</v>
      </c>
      <c r="E25" s="54"/>
      <c r="F25" s="138">
        <v>0</v>
      </c>
      <c r="G25" s="156"/>
      <c r="H25" s="138">
        <v>0</v>
      </c>
    </row>
    <row r="26" spans="1:8" x14ac:dyDescent="0.2">
      <c r="A26" s="112" t="s">
        <v>304</v>
      </c>
      <c r="B26" s="54">
        <v>0</v>
      </c>
      <c r="C26" s="839"/>
      <c r="D26" s="54">
        <v>0</v>
      </c>
      <c r="E26" s="54"/>
      <c r="F26" s="138">
        <v>0</v>
      </c>
      <c r="G26" s="156"/>
      <c r="H26" s="138">
        <v>0</v>
      </c>
    </row>
    <row r="27" spans="1:8" x14ac:dyDescent="0.2">
      <c r="A27" s="112" t="s">
        <v>473</v>
      </c>
      <c r="B27" s="54">
        <v>5</v>
      </c>
      <c r="C27" s="839"/>
      <c r="D27" s="54">
        <v>5</v>
      </c>
      <c r="E27" s="54"/>
      <c r="F27" s="138">
        <v>27</v>
      </c>
      <c r="G27" s="156"/>
      <c r="H27" s="138">
        <v>27</v>
      </c>
    </row>
    <row r="28" spans="1:8" x14ac:dyDescent="0.2">
      <c r="A28" s="112" t="s">
        <v>461</v>
      </c>
      <c r="B28" s="54">
        <v>152</v>
      </c>
      <c r="C28" s="839"/>
      <c r="D28" s="54">
        <v>152</v>
      </c>
      <c r="E28" s="54"/>
      <c r="F28" s="138">
        <v>165</v>
      </c>
      <c r="G28" s="156"/>
      <c r="H28" s="138">
        <v>165</v>
      </c>
    </row>
    <row r="29" spans="1:8" x14ac:dyDescent="0.2">
      <c r="A29" s="112" t="s">
        <v>305</v>
      </c>
      <c r="B29" s="54">
        <v>5171</v>
      </c>
      <c r="C29" s="839"/>
      <c r="D29" s="54">
        <v>5171</v>
      </c>
      <c r="E29" s="54"/>
      <c r="F29" s="138">
        <v>4983</v>
      </c>
      <c r="G29" s="156"/>
      <c r="H29" s="138">
        <v>4983</v>
      </c>
    </row>
    <row r="30" spans="1:8" x14ac:dyDescent="0.2">
      <c r="A30" s="112" t="s">
        <v>306</v>
      </c>
      <c r="B30" s="54">
        <f>52201+139-3656</f>
        <v>48684</v>
      </c>
      <c r="C30" s="839"/>
      <c r="D30" s="54">
        <f>54525+139-3656</f>
        <v>51008</v>
      </c>
      <c r="E30" s="54"/>
      <c r="F30" s="138">
        <v>38907</v>
      </c>
      <c r="G30" s="156"/>
      <c r="H30" s="138">
        <v>41906</v>
      </c>
    </row>
    <row r="31" spans="1:8" x14ac:dyDescent="0.2">
      <c r="A31" s="112" t="s">
        <v>497</v>
      </c>
      <c r="B31" s="54"/>
      <c r="C31" s="839"/>
      <c r="D31" s="54"/>
      <c r="E31" s="54"/>
      <c r="F31" s="138"/>
      <c r="G31" s="156"/>
      <c r="H31" s="138"/>
    </row>
    <row r="32" spans="1:8" x14ac:dyDescent="0.2">
      <c r="A32" s="112" t="s">
        <v>462</v>
      </c>
      <c r="B32" s="54">
        <v>422</v>
      </c>
      <c r="C32" s="839"/>
      <c r="D32" s="54">
        <v>422</v>
      </c>
      <c r="E32" s="54"/>
      <c r="F32" s="138">
        <v>338</v>
      </c>
      <c r="G32" s="156"/>
      <c r="H32" s="138">
        <v>338</v>
      </c>
    </row>
    <row r="33" spans="1:8" x14ac:dyDescent="0.2">
      <c r="A33" s="112" t="s">
        <v>463</v>
      </c>
      <c r="B33" s="54">
        <v>310</v>
      </c>
      <c r="C33" s="839"/>
      <c r="D33" s="54">
        <v>310</v>
      </c>
      <c r="E33" s="54"/>
      <c r="F33" s="138">
        <v>253</v>
      </c>
      <c r="G33" s="156"/>
      <c r="H33" s="138">
        <v>253</v>
      </c>
    </row>
    <row r="34" spans="1:8" x14ac:dyDescent="0.2">
      <c r="A34" s="112" t="s">
        <v>464</v>
      </c>
      <c r="B34" s="54">
        <v>0</v>
      </c>
      <c r="C34" s="839"/>
      <c r="D34" s="54">
        <v>0</v>
      </c>
      <c r="E34" s="54"/>
      <c r="F34" s="138">
        <v>0</v>
      </c>
      <c r="G34" s="156"/>
      <c r="H34" s="138">
        <v>0</v>
      </c>
    </row>
    <row r="35" spans="1:8" x14ac:dyDescent="0.2">
      <c r="A35" s="112" t="s">
        <v>474</v>
      </c>
      <c r="B35" s="54">
        <v>-211</v>
      </c>
      <c r="C35" s="839"/>
      <c r="D35" s="54">
        <v>-211</v>
      </c>
      <c r="E35" s="54"/>
      <c r="F35" s="138">
        <v>-169</v>
      </c>
      <c r="G35" s="156"/>
      <c r="H35" s="138">
        <v>-169</v>
      </c>
    </row>
    <row r="36" spans="1:8" x14ac:dyDescent="0.2">
      <c r="A36" s="148" t="s">
        <v>307</v>
      </c>
      <c r="B36" s="54">
        <f>15029-3-5+2-139</f>
        <v>14884</v>
      </c>
      <c r="C36" s="612"/>
      <c r="D36" s="54">
        <f>15023-139</f>
        <v>14884</v>
      </c>
      <c r="E36" s="54"/>
      <c r="F36" s="138">
        <v>8368</v>
      </c>
      <c r="G36" s="156"/>
      <c r="H36" s="138">
        <v>8368</v>
      </c>
    </row>
    <row r="37" spans="1:8" s="609" customFormat="1" x14ac:dyDescent="0.2">
      <c r="A37" s="739" t="s">
        <v>559</v>
      </c>
      <c r="B37" s="54">
        <v>0</v>
      </c>
      <c r="C37" s="1031"/>
      <c r="D37" s="54">
        <v>0</v>
      </c>
      <c r="E37" s="54"/>
      <c r="F37" s="138">
        <v>0</v>
      </c>
      <c r="G37" s="156"/>
      <c r="H37" s="138">
        <v>0</v>
      </c>
    </row>
    <row r="38" spans="1:8" s="609" customFormat="1" x14ac:dyDescent="0.2">
      <c r="A38" s="739" t="s">
        <v>535</v>
      </c>
      <c r="B38" s="154">
        <v>0</v>
      </c>
      <c r="C38" s="1031"/>
      <c r="D38" s="154">
        <v>6</v>
      </c>
      <c r="E38" s="54"/>
      <c r="F38" s="374">
        <v>0</v>
      </c>
      <c r="G38" s="156"/>
      <c r="H38" s="374">
        <v>6</v>
      </c>
    </row>
    <row r="39" spans="1:8" ht="15.75" thickBot="1" x14ac:dyDescent="0.25">
      <c r="A39" s="42" t="s">
        <v>115</v>
      </c>
      <c r="B39" s="61">
        <f>SUM(B11:B38)</f>
        <v>96500</v>
      </c>
      <c r="C39" s="42"/>
      <c r="D39" s="61">
        <f>SUM(D11:D38)</f>
        <v>126436</v>
      </c>
      <c r="E39" s="138"/>
      <c r="F39" s="62">
        <f>SUM(F11:F38)</f>
        <v>75689</v>
      </c>
      <c r="G39" s="138"/>
      <c r="H39" s="62">
        <f>SUM(H11:H38)</f>
        <v>109582</v>
      </c>
    </row>
    <row r="40" spans="1:8" x14ac:dyDescent="0.2">
      <c r="A40" s="217"/>
      <c r="B40" s="146"/>
      <c r="C40" s="217"/>
      <c r="D40" s="146"/>
      <c r="E40" s="146"/>
      <c r="F40" s="146"/>
      <c r="G40" s="156"/>
      <c r="H40" s="146"/>
    </row>
    <row r="41" spans="1:8" x14ac:dyDescent="0.2">
      <c r="A41" s="268" t="s">
        <v>292</v>
      </c>
      <c r="B41" s="139"/>
      <c r="C41" s="268"/>
      <c r="D41" s="139"/>
      <c r="E41" s="139"/>
      <c r="F41" s="146"/>
      <c r="G41" s="138"/>
      <c r="H41" s="146"/>
    </row>
    <row r="42" spans="1:8" x14ac:dyDescent="0.2">
      <c r="A42" s="148" t="s">
        <v>327</v>
      </c>
      <c r="B42" s="54">
        <v>0</v>
      </c>
      <c r="C42" s="612"/>
      <c r="D42" s="54">
        <v>0</v>
      </c>
      <c r="E42" s="54"/>
      <c r="F42" s="156">
        <v>0</v>
      </c>
      <c r="G42" s="156"/>
      <c r="H42" s="156">
        <v>0</v>
      </c>
    </row>
    <row r="43" spans="1:8" x14ac:dyDescent="0.2">
      <c r="A43" s="148" t="s">
        <v>505</v>
      </c>
      <c r="B43" s="54">
        <v>0</v>
      </c>
      <c r="C43" s="612"/>
      <c r="D43" s="54">
        <v>0</v>
      </c>
      <c r="E43" s="54"/>
      <c r="F43" s="156">
        <v>0</v>
      </c>
      <c r="G43" s="156"/>
      <c r="H43" s="156">
        <v>0</v>
      </c>
    </row>
    <row r="44" spans="1:8" x14ac:dyDescent="0.2">
      <c r="A44" s="148" t="s">
        <v>282</v>
      </c>
      <c r="B44" s="54">
        <v>0</v>
      </c>
      <c r="C44" s="612"/>
      <c r="D44" s="54">
        <v>0</v>
      </c>
      <c r="E44" s="54"/>
      <c r="F44" s="156">
        <v>0</v>
      </c>
      <c r="G44" s="156"/>
      <c r="H44" s="156">
        <v>0</v>
      </c>
    </row>
    <row r="45" spans="1:8" x14ac:dyDescent="0.2">
      <c r="A45" s="148" t="s">
        <v>283</v>
      </c>
      <c r="B45" s="54">
        <v>0</v>
      </c>
      <c r="C45" s="612"/>
      <c r="D45" s="54">
        <v>0</v>
      </c>
      <c r="E45" s="54"/>
      <c r="F45" s="156">
        <v>0</v>
      </c>
      <c r="G45" s="156"/>
      <c r="H45" s="156">
        <v>0</v>
      </c>
    </row>
    <row r="46" spans="1:8" s="828" customFormat="1" x14ac:dyDescent="0.2">
      <c r="A46" s="1108" t="s">
        <v>785</v>
      </c>
      <c r="B46" s="54">
        <v>0</v>
      </c>
      <c r="C46" s="612"/>
      <c r="D46" s="54">
        <v>0</v>
      </c>
      <c r="E46" s="54"/>
      <c r="F46" s="156">
        <v>0</v>
      </c>
      <c r="G46" s="156"/>
      <c r="H46" s="156">
        <v>0</v>
      </c>
    </row>
    <row r="47" spans="1:8" x14ac:dyDescent="0.2">
      <c r="A47" s="148" t="s">
        <v>285</v>
      </c>
      <c r="B47" s="54">
        <v>0</v>
      </c>
      <c r="C47" s="612"/>
      <c r="D47" s="54">
        <v>0</v>
      </c>
      <c r="E47" s="54"/>
      <c r="F47" s="156">
        <v>0</v>
      </c>
      <c r="G47" s="156"/>
      <c r="H47" s="156">
        <v>0</v>
      </c>
    </row>
    <row r="48" spans="1:8" x14ac:dyDescent="0.2">
      <c r="A48" s="112" t="s">
        <v>465</v>
      </c>
      <c r="B48" s="54">
        <v>0</v>
      </c>
      <c r="C48" s="839"/>
      <c r="D48" s="54">
        <v>0</v>
      </c>
      <c r="E48" s="54"/>
      <c r="F48" s="156">
        <v>0</v>
      </c>
      <c r="G48" s="156"/>
      <c r="H48" s="156">
        <v>0</v>
      </c>
    </row>
    <row r="49" spans="1:8" x14ac:dyDescent="0.2">
      <c r="A49" s="112" t="s">
        <v>466</v>
      </c>
      <c r="B49" s="54">
        <v>0</v>
      </c>
      <c r="C49" s="839"/>
      <c r="D49" s="54">
        <v>0</v>
      </c>
      <c r="E49" s="54"/>
      <c r="F49" s="156">
        <v>0</v>
      </c>
      <c r="G49" s="156"/>
      <c r="H49" s="156">
        <v>0</v>
      </c>
    </row>
    <row r="50" spans="1:8" x14ac:dyDescent="0.2">
      <c r="A50" s="112" t="s">
        <v>467</v>
      </c>
      <c r="B50" s="54">
        <v>0</v>
      </c>
      <c r="C50" s="839"/>
      <c r="D50" s="54">
        <v>0</v>
      </c>
      <c r="E50" s="54"/>
      <c r="F50" s="156">
        <v>0</v>
      </c>
      <c r="G50" s="156"/>
      <c r="H50" s="156">
        <v>0</v>
      </c>
    </row>
    <row r="51" spans="1:8" x14ac:dyDescent="0.2">
      <c r="A51" s="112" t="s">
        <v>468</v>
      </c>
      <c r="B51" s="54">
        <v>0</v>
      </c>
      <c r="C51" s="839"/>
      <c r="D51" s="54">
        <v>0</v>
      </c>
      <c r="E51" s="54"/>
      <c r="F51" s="156">
        <v>0</v>
      </c>
      <c r="G51" s="156"/>
      <c r="H51" s="156">
        <v>0</v>
      </c>
    </row>
    <row r="52" spans="1:8" x14ac:dyDescent="0.2">
      <c r="A52" s="112" t="s">
        <v>469</v>
      </c>
      <c r="B52" s="54">
        <v>0</v>
      </c>
      <c r="C52" s="839"/>
      <c r="D52" s="54">
        <v>0</v>
      </c>
      <c r="E52" s="54"/>
      <c r="F52" s="156">
        <v>0</v>
      </c>
      <c r="G52" s="156"/>
      <c r="H52" s="156">
        <v>0</v>
      </c>
    </row>
    <row r="53" spans="1:8" x14ac:dyDescent="0.2">
      <c r="A53" s="148" t="s">
        <v>301</v>
      </c>
      <c r="B53" s="54">
        <v>0</v>
      </c>
      <c r="C53" s="612"/>
      <c r="D53" s="54">
        <v>0</v>
      </c>
      <c r="E53" s="54"/>
      <c r="F53" s="156">
        <v>0</v>
      </c>
      <c r="G53" s="156"/>
      <c r="H53" s="156">
        <v>0</v>
      </c>
    </row>
    <row r="54" spans="1:8" x14ac:dyDescent="0.2">
      <c r="A54" s="148" t="s">
        <v>119</v>
      </c>
      <c r="B54" s="54">
        <v>0</v>
      </c>
      <c r="C54" s="612"/>
      <c r="D54" s="54">
        <v>0</v>
      </c>
      <c r="E54" s="54"/>
      <c r="F54" s="156">
        <v>0</v>
      </c>
      <c r="G54" s="156"/>
      <c r="H54" s="156">
        <v>0</v>
      </c>
    </row>
    <row r="55" spans="1:8" x14ac:dyDescent="0.2">
      <c r="A55" s="148" t="s">
        <v>302</v>
      </c>
      <c r="B55" s="54">
        <v>0</v>
      </c>
      <c r="C55" s="612"/>
      <c r="D55" s="54">
        <v>0</v>
      </c>
      <c r="E55" s="54"/>
      <c r="F55" s="156">
        <v>0</v>
      </c>
      <c r="G55" s="156"/>
      <c r="H55" s="156">
        <v>0</v>
      </c>
    </row>
    <row r="56" spans="1:8" x14ac:dyDescent="0.2">
      <c r="A56" s="148" t="s">
        <v>303</v>
      </c>
      <c r="B56" s="54">
        <v>0</v>
      </c>
      <c r="C56" s="612"/>
      <c r="D56" s="54">
        <v>0</v>
      </c>
      <c r="E56" s="54"/>
      <c r="F56" s="156">
        <v>0</v>
      </c>
      <c r="G56" s="156"/>
      <c r="H56" s="156">
        <v>0</v>
      </c>
    </row>
    <row r="57" spans="1:8" x14ac:dyDescent="0.2">
      <c r="A57" s="148" t="s">
        <v>304</v>
      </c>
      <c r="B57" s="54">
        <v>0</v>
      </c>
      <c r="C57" s="612"/>
      <c r="D57" s="54">
        <v>0</v>
      </c>
      <c r="E57" s="54"/>
      <c r="F57" s="156">
        <v>0</v>
      </c>
      <c r="G57" s="156"/>
      <c r="H57" s="156">
        <v>0</v>
      </c>
    </row>
    <row r="58" spans="1:8" x14ac:dyDescent="0.2">
      <c r="A58" s="112" t="s">
        <v>473</v>
      </c>
      <c r="B58" s="54">
        <v>2</v>
      </c>
      <c r="C58" s="839"/>
      <c r="D58" s="54">
        <v>2</v>
      </c>
      <c r="E58" s="54"/>
      <c r="F58" s="156">
        <v>7</v>
      </c>
      <c r="G58" s="156"/>
      <c r="H58" s="156">
        <v>7</v>
      </c>
    </row>
    <row r="59" spans="1:8" x14ac:dyDescent="0.2">
      <c r="A59" s="112" t="s">
        <v>461</v>
      </c>
      <c r="B59" s="54">
        <v>1464</v>
      </c>
      <c r="C59" s="839"/>
      <c r="D59" s="54">
        <v>1464</v>
      </c>
      <c r="E59" s="54"/>
      <c r="F59" s="156">
        <v>1614</v>
      </c>
      <c r="G59" s="156"/>
      <c r="H59" s="156">
        <v>1614</v>
      </c>
    </row>
    <row r="60" spans="1:8" x14ac:dyDescent="0.2">
      <c r="A60" s="148" t="s">
        <v>305</v>
      </c>
      <c r="B60" s="54">
        <v>0</v>
      </c>
      <c r="C60" s="612"/>
      <c r="D60" s="54">
        <v>0</v>
      </c>
      <c r="E60" s="54"/>
      <c r="F60" s="156">
        <v>0</v>
      </c>
      <c r="G60" s="156"/>
      <c r="H60" s="156">
        <v>0</v>
      </c>
    </row>
    <row r="61" spans="1:8" x14ac:dyDescent="0.2">
      <c r="A61" s="148" t="s">
        <v>306</v>
      </c>
      <c r="B61" s="54">
        <v>0</v>
      </c>
      <c r="C61" s="612"/>
      <c r="D61" s="54">
        <v>0</v>
      </c>
      <c r="E61" s="54"/>
      <c r="F61" s="156">
        <v>0</v>
      </c>
      <c r="G61" s="156"/>
      <c r="H61" s="156">
        <v>0</v>
      </c>
    </row>
    <row r="62" spans="1:8" x14ac:dyDescent="0.2">
      <c r="A62" s="112" t="s">
        <v>500</v>
      </c>
      <c r="B62" s="54"/>
      <c r="C62" s="839"/>
      <c r="D62" s="54"/>
      <c r="E62" s="54"/>
      <c r="F62" s="156"/>
      <c r="G62" s="156"/>
      <c r="H62" s="156"/>
    </row>
    <row r="63" spans="1:8" x14ac:dyDescent="0.2">
      <c r="A63" s="112" t="s">
        <v>462</v>
      </c>
      <c r="B63" s="54">
        <v>0</v>
      </c>
      <c r="C63" s="839"/>
      <c r="D63" s="54">
        <v>0</v>
      </c>
      <c r="E63" s="54"/>
      <c r="F63" s="156">
        <v>0</v>
      </c>
      <c r="G63" s="156"/>
      <c r="H63" s="156">
        <v>0</v>
      </c>
    </row>
    <row r="64" spans="1:8" x14ac:dyDescent="0.2">
      <c r="A64" s="112" t="s">
        <v>463</v>
      </c>
      <c r="B64" s="54">
        <v>0</v>
      </c>
      <c r="C64" s="839"/>
      <c r="D64" s="54">
        <v>0</v>
      </c>
      <c r="E64" s="54"/>
      <c r="F64" s="156">
        <v>0</v>
      </c>
      <c r="G64" s="156"/>
      <c r="H64" s="156">
        <v>0</v>
      </c>
    </row>
    <row r="65" spans="1:10" x14ac:dyDescent="0.2">
      <c r="A65" s="112" t="s">
        <v>464</v>
      </c>
      <c r="B65" s="54">
        <v>0</v>
      </c>
      <c r="C65" s="839"/>
      <c r="D65" s="54">
        <v>0</v>
      </c>
      <c r="E65" s="54"/>
      <c r="F65" s="156">
        <v>0</v>
      </c>
      <c r="G65" s="156"/>
      <c r="H65" s="156">
        <v>0</v>
      </c>
    </row>
    <row r="66" spans="1:10" x14ac:dyDescent="0.2">
      <c r="A66" s="112" t="s">
        <v>474</v>
      </c>
      <c r="B66" s="54">
        <v>0</v>
      </c>
      <c r="C66" s="839"/>
      <c r="D66" s="54">
        <v>0</v>
      </c>
      <c r="E66" s="54"/>
      <c r="F66" s="156">
        <v>0</v>
      </c>
      <c r="G66" s="156"/>
      <c r="H66" s="156">
        <v>0</v>
      </c>
    </row>
    <row r="67" spans="1:10" x14ac:dyDescent="0.2">
      <c r="A67" s="148" t="s">
        <v>307</v>
      </c>
      <c r="B67" s="54">
        <v>0</v>
      </c>
      <c r="C67" s="612"/>
      <c r="D67" s="54">
        <v>0</v>
      </c>
      <c r="E67" s="54"/>
      <c r="F67" s="156">
        <v>0</v>
      </c>
      <c r="G67" s="156"/>
      <c r="H67" s="156">
        <v>0</v>
      </c>
    </row>
    <row r="68" spans="1:10" s="609" customFormat="1" x14ac:dyDescent="0.2">
      <c r="A68" s="739" t="s">
        <v>559</v>
      </c>
      <c r="B68" s="54">
        <v>0</v>
      </c>
      <c r="C68" s="1031"/>
      <c r="D68" s="54">
        <v>0</v>
      </c>
      <c r="E68" s="54"/>
      <c r="F68" s="156">
        <v>0</v>
      </c>
      <c r="G68" s="156"/>
      <c r="H68" s="156">
        <v>0</v>
      </c>
    </row>
    <row r="69" spans="1:10" s="609" customFormat="1" x14ac:dyDescent="0.2">
      <c r="A69" s="739" t="s">
        <v>535</v>
      </c>
      <c r="B69" s="154">
        <v>0</v>
      </c>
      <c r="C69" s="1031"/>
      <c r="D69" s="154">
        <v>0</v>
      </c>
      <c r="E69" s="54"/>
      <c r="F69" s="375">
        <v>0</v>
      </c>
      <c r="G69" s="156"/>
      <c r="H69" s="375">
        <v>0</v>
      </c>
    </row>
    <row r="70" spans="1:10" ht="15.75" thickBot="1" x14ac:dyDescent="0.25">
      <c r="A70" s="42" t="s">
        <v>115</v>
      </c>
      <c r="B70" s="61">
        <f>SUM(B42:B69)</f>
        <v>1466</v>
      </c>
      <c r="C70" s="42"/>
      <c r="D70" s="61">
        <f>SUM(D42:D69)</f>
        <v>1466</v>
      </c>
      <c r="E70" s="138"/>
      <c r="F70" s="62">
        <f>SUM(F42:F69)</f>
        <v>1621</v>
      </c>
      <c r="G70" s="138"/>
      <c r="H70" s="62">
        <f>SUM(H42:H69)</f>
        <v>1621</v>
      </c>
    </row>
    <row r="71" spans="1:10" x14ac:dyDescent="0.2">
      <c r="A71" s="610"/>
      <c r="B71" s="30"/>
      <c r="C71" s="610"/>
      <c r="D71" s="30"/>
      <c r="E71" s="30"/>
      <c r="F71" s="30"/>
      <c r="G71" s="514"/>
      <c r="H71" s="30"/>
    </row>
    <row r="72" spans="1:10" x14ac:dyDescent="0.2">
      <c r="A72" s="813" t="s">
        <v>426</v>
      </c>
      <c r="B72" s="831"/>
      <c r="C72" s="833"/>
      <c r="D72" s="619"/>
      <c r="E72" s="831"/>
      <c r="F72" s="831"/>
      <c r="G72" s="47"/>
      <c r="H72" s="831"/>
    </row>
    <row r="73" spans="1:10" x14ac:dyDescent="0.2">
      <c r="A73" s="833"/>
      <c r="B73" s="833"/>
      <c r="C73" s="833"/>
      <c r="D73" s="831"/>
      <c r="E73" s="831"/>
      <c r="F73" s="831"/>
      <c r="G73" s="47"/>
      <c r="H73" s="842"/>
    </row>
    <row r="74" spans="1:10" x14ac:dyDescent="0.2">
      <c r="A74" s="916"/>
      <c r="B74" s="916"/>
      <c r="C74" s="916"/>
      <c r="D74" s="917"/>
      <c r="E74" s="917"/>
      <c r="F74" s="917"/>
      <c r="G74" s="918"/>
      <c r="H74" s="917"/>
      <c r="I74" s="316"/>
      <c r="J74" s="316"/>
    </row>
    <row r="75" spans="1:10" x14ac:dyDescent="0.2">
      <c r="A75" s="919"/>
      <c r="B75" s="919"/>
      <c r="C75" s="919"/>
      <c r="D75" s="816"/>
      <c r="E75" s="816"/>
      <c r="F75" s="816"/>
      <c r="G75" s="918"/>
      <c r="H75" s="816"/>
      <c r="I75" s="316"/>
      <c r="J75" s="316"/>
    </row>
    <row r="76" spans="1:10" x14ac:dyDescent="0.2">
      <c r="A76" s="919"/>
      <c r="B76" s="919"/>
      <c r="C76" s="919"/>
      <c r="D76" s="934"/>
      <c r="E76" s="934"/>
      <c r="F76" s="994"/>
      <c r="G76" s="918"/>
      <c r="H76" s="918"/>
    </row>
    <row r="77" spans="1:10" x14ac:dyDescent="0.2">
      <c r="A77" s="919"/>
      <c r="B77" s="919"/>
      <c r="C77" s="919"/>
      <c r="D77" s="934"/>
      <c r="E77" s="934"/>
      <c r="F77" s="994"/>
      <c r="G77" s="918"/>
      <c r="H77" s="918"/>
    </row>
    <row r="78" spans="1:10" x14ac:dyDescent="0.2">
      <c r="A78" s="919"/>
      <c r="B78" s="919"/>
      <c r="C78" s="919"/>
      <c r="D78" s="934"/>
      <c r="E78" s="934"/>
      <c r="F78" s="994"/>
      <c r="G78" s="918"/>
      <c r="H78" s="918"/>
    </row>
    <row r="79" spans="1:10" x14ac:dyDescent="0.2">
      <c r="A79" s="919"/>
      <c r="B79" s="919"/>
      <c r="C79" s="919"/>
      <c r="D79" s="994"/>
      <c r="E79" s="994"/>
      <c r="F79" s="994"/>
      <c r="G79" s="918"/>
      <c r="H79" s="918"/>
    </row>
    <row r="80" spans="1:10" x14ac:dyDescent="0.2">
      <c r="A80" s="316"/>
      <c r="B80" s="316"/>
      <c r="C80" s="316"/>
      <c r="D80" s="316"/>
      <c r="E80" s="316"/>
      <c r="F80" s="910"/>
      <c r="G80" s="910"/>
      <c r="H80" s="910"/>
    </row>
    <row r="81" spans="1:8" x14ac:dyDescent="0.2">
      <c r="A81" s="316"/>
      <c r="B81" s="316"/>
      <c r="C81" s="316"/>
      <c r="D81" s="316"/>
      <c r="E81" s="316"/>
      <c r="F81" s="910"/>
      <c r="G81" s="910"/>
      <c r="H81" s="910"/>
    </row>
    <row r="82" spans="1:8" x14ac:dyDescent="0.2">
      <c r="A82" s="316"/>
      <c r="B82" s="316"/>
      <c r="C82" s="316"/>
      <c r="D82" s="316"/>
      <c r="E82" s="316"/>
      <c r="F82" s="910"/>
      <c r="G82" s="910"/>
      <c r="H82" s="910"/>
    </row>
  </sheetData>
  <sheetProtection password="D714" sheet="1" objects="1" scenarios="1"/>
  <customSheetViews>
    <customSheetView guid="{44A2B057-7D30-4594-817B-0DBCD9A92E4A}" fitToPage="1" topLeftCell="A21">
      <selection activeCell="K18" sqref="K18:L58"/>
      <pageMargins left="0.70866141732283472" right="0.70866141732283472" top="0.74803149606299213" bottom="0.74803149606299213" header="0.31496062992125984" footer="0.31496062992125984"/>
      <pageSetup paperSize="9" scale="70" orientation="portrait" r:id="rId1"/>
      <headerFooter>
        <oddFooter>&amp;C&amp;A</oddFooter>
      </headerFooter>
    </customSheetView>
    <customSheetView guid="{7FD99AA4-5903-494A-9F09-AEC84FBFFB84}" fitToPage="1" topLeftCell="A21">
      <selection activeCell="K18" sqref="K18:L58"/>
      <pageMargins left="0.70866141732283472" right="0.70866141732283472" top="0.74803149606299213" bottom="0.74803149606299213" header="0.31496062992125984" footer="0.31496062992125984"/>
      <pageSetup paperSize="9" scale="70"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68" orientation="portrait" r:id="rId3"/>
  <headerFooter>
    <oddFooter>&amp;C&amp;A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M76"/>
  <sheetViews>
    <sheetView workbookViewId="0">
      <selection activeCell="H50" sqref="H50"/>
    </sheetView>
  </sheetViews>
  <sheetFormatPr defaultRowHeight="15" x14ac:dyDescent="0.2"/>
  <cols>
    <col min="7" max="7" width="0.6640625" customWidth="1"/>
    <col min="8" max="8" width="8.88671875" style="638"/>
    <col min="9" max="9" width="0.6640625" customWidth="1"/>
    <col min="11" max="11" width="0.6640625" customWidth="1"/>
    <col min="12" max="12" width="8.88671875" style="638"/>
  </cols>
  <sheetData>
    <row r="1" spans="1:12" ht="15.75" x14ac:dyDescent="0.25">
      <c r="A1" s="20" t="str">
        <f>+'1'!A1</f>
        <v>CWM TAF LOCAL HEALTH BOARD ANNUAL ACCOUNTS 2018-19</v>
      </c>
      <c r="B1" s="68"/>
      <c r="C1" s="68"/>
      <c r="D1" s="68"/>
      <c r="E1" s="68"/>
      <c r="F1" s="68"/>
      <c r="G1" s="68"/>
      <c r="H1" s="802"/>
      <c r="I1" s="68"/>
      <c r="J1" s="68"/>
      <c r="K1" s="68"/>
      <c r="L1" s="802"/>
    </row>
    <row r="3" spans="1:12" ht="15.75" x14ac:dyDescent="0.25">
      <c r="A3" s="26"/>
      <c r="B3" s="26"/>
      <c r="C3" s="26"/>
      <c r="D3" s="25"/>
      <c r="E3" s="25"/>
      <c r="F3" s="22"/>
      <c r="G3" s="22"/>
      <c r="H3" s="212"/>
      <c r="I3" s="22"/>
      <c r="J3" s="25"/>
      <c r="K3" s="212"/>
      <c r="L3" s="212"/>
    </row>
    <row r="4" spans="1:12" ht="15.75" x14ac:dyDescent="0.25">
      <c r="A4" s="25" t="s">
        <v>646</v>
      </c>
      <c r="B4" s="610"/>
      <c r="C4" s="610"/>
      <c r="D4" s="610"/>
      <c r="E4" s="610"/>
      <c r="F4" s="452"/>
      <c r="G4" s="452"/>
      <c r="H4" s="1195"/>
      <c r="I4" s="610"/>
      <c r="J4" s="452"/>
      <c r="K4" s="453"/>
      <c r="L4" s="1195"/>
    </row>
    <row r="5" spans="1:12" ht="15.75" x14ac:dyDescent="0.25">
      <c r="A5" s="610"/>
      <c r="B5" s="610"/>
      <c r="C5" s="610"/>
      <c r="D5" s="610"/>
      <c r="E5" s="610"/>
      <c r="F5" s="4" t="s">
        <v>433</v>
      </c>
      <c r="G5" s="4"/>
      <c r="H5" s="4"/>
      <c r="I5" s="4"/>
      <c r="J5" s="4" t="s">
        <v>434</v>
      </c>
      <c r="K5" s="25"/>
      <c r="L5" s="26"/>
    </row>
    <row r="6" spans="1:12" x14ac:dyDescent="0.2">
      <c r="A6" s="4" t="s">
        <v>349</v>
      </c>
      <c r="B6" s="610"/>
      <c r="C6" s="610"/>
      <c r="D6" s="610"/>
      <c r="E6" s="610"/>
      <c r="F6" s="289" t="s">
        <v>67</v>
      </c>
      <c r="G6" s="299"/>
      <c r="H6" s="290" t="s">
        <v>67</v>
      </c>
      <c r="I6" s="30"/>
      <c r="J6" s="289" t="s">
        <v>67</v>
      </c>
      <c r="K6" s="451"/>
      <c r="L6" s="290" t="s">
        <v>67</v>
      </c>
    </row>
    <row r="7" spans="1:12" x14ac:dyDescent="0.2">
      <c r="A7" s="4"/>
      <c r="B7" s="610"/>
      <c r="C7" s="610"/>
      <c r="D7" s="610"/>
      <c r="E7" s="610"/>
      <c r="F7" s="289">
        <v>2019</v>
      </c>
      <c r="G7" s="299"/>
      <c r="H7" s="290">
        <v>2018</v>
      </c>
      <c r="I7" s="30"/>
      <c r="J7" s="289">
        <v>2019</v>
      </c>
      <c r="K7" s="299"/>
      <c r="L7" s="290">
        <v>2018</v>
      </c>
    </row>
    <row r="8" spans="1:12" x14ac:dyDescent="0.2">
      <c r="A8" s="4"/>
      <c r="B8" s="610"/>
      <c r="C8" s="610"/>
      <c r="D8" s="610"/>
      <c r="E8" s="610"/>
      <c r="F8" s="289" t="s">
        <v>32</v>
      </c>
      <c r="G8" s="299"/>
      <c r="H8" s="290" t="s">
        <v>32</v>
      </c>
      <c r="I8" s="30"/>
      <c r="J8" s="289" t="s">
        <v>32</v>
      </c>
      <c r="K8" s="451"/>
      <c r="L8" s="290" t="s">
        <v>32</v>
      </c>
    </row>
    <row r="9" spans="1:12" x14ac:dyDescent="0.2">
      <c r="A9" s="681" t="s">
        <v>549</v>
      </c>
      <c r="B9" s="681"/>
      <c r="C9" s="610"/>
      <c r="D9" s="610"/>
      <c r="E9" s="610"/>
      <c r="F9" s="585"/>
      <c r="G9" s="585"/>
      <c r="H9" s="37"/>
      <c r="I9" s="33"/>
      <c r="J9" s="585"/>
      <c r="K9" s="459"/>
      <c r="L9" s="37"/>
    </row>
    <row r="10" spans="1:12" x14ac:dyDescent="0.2">
      <c r="A10" s="681"/>
      <c r="B10" s="681" t="s">
        <v>520</v>
      </c>
      <c r="C10" s="610"/>
      <c r="D10" s="610"/>
      <c r="E10" s="610"/>
      <c r="F10" s="680">
        <v>0</v>
      </c>
      <c r="G10" s="740"/>
      <c r="H10" s="1193">
        <v>0</v>
      </c>
      <c r="I10" s="745"/>
      <c r="J10" s="680">
        <v>0</v>
      </c>
      <c r="K10" s="741"/>
      <c r="L10" s="1193">
        <v>0</v>
      </c>
    </row>
    <row r="11" spans="1:12" x14ac:dyDescent="0.2">
      <c r="A11" s="681"/>
      <c r="B11" s="681" t="s">
        <v>556</v>
      </c>
      <c r="C11" s="610"/>
      <c r="D11" s="610"/>
      <c r="E11" s="610"/>
      <c r="F11" s="680">
        <v>0</v>
      </c>
      <c r="G11" s="616"/>
      <c r="H11" s="1193">
        <v>0</v>
      </c>
      <c r="I11" s="614"/>
      <c r="J11" s="680">
        <v>0</v>
      </c>
      <c r="K11" s="616"/>
      <c r="L11" s="1193">
        <v>0</v>
      </c>
    </row>
    <row r="12" spans="1:12" x14ac:dyDescent="0.2">
      <c r="A12" s="681" t="s">
        <v>557</v>
      </c>
      <c r="B12" s="681"/>
      <c r="C12" s="610"/>
      <c r="D12" s="610"/>
      <c r="E12" s="610"/>
      <c r="F12" s="680">
        <v>0</v>
      </c>
      <c r="G12" s="616"/>
      <c r="H12" s="1193">
        <v>0</v>
      </c>
      <c r="I12" s="614"/>
      <c r="J12" s="680">
        <v>0</v>
      </c>
      <c r="K12" s="616"/>
      <c r="L12" s="1193">
        <v>0</v>
      </c>
    </row>
    <row r="13" spans="1:12" x14ac:dyDescent="0.2">
      <c r="A13" s="681" t="s">
        <v>550</v>
      </c>
      <c r="B13" s="681"/>
      <c r="C13" s="610"/>
      <c r="D13" s="610"/>
      <c r="E13" s="610"/>
      <c r="F13" s="742"/>
      <c r="G13" s="616"/>
      <c r="H13" s="1196"/>
      <c r="I13" s="614"/>
      <c r="J13" s="680"/>
      <c r="K13" s="616"/>
      <c r="L13" s="1193"/>
    </row>
    <row r="14" spans="1:12" x14ac:dyDescent="0.2">
      <c r="A14" s="681"/>
      <c r="B14" s="681" t="s">
        <v>520</v>
      </c>
      <c r="C14" s="610"/>
      <c r="D14" s="610"/>
      <c r="E14" s="610"/>
      <c r="F14" s="680">
        <v>0</v>
      </c>
      <c r="G14" s="614"/>
      <c r="H14" s="1193">
        <v>0</v>
      </c>
      <c r="I14" s="614"/>
      <c r="J14" s="680">
        <v>0</v>
      </c>
      <c r="K14" s="616"/>
      <c r="L14" s="1193">
        <v>0</v>
      </c>
    </row>
    <row r="15" spans="1:12" x14ac:dyDescent="0.2">
      <c r="A15" s="681"/>
      <c r="B15" s="681" t="s">
        <v>556</v>
      </c>
      <c r="C15" s="145"/>
      <c r="D15" s="145"/>
      <c r="E15" s="145"/>
      <c r="F15" s="680">
        <v>0</v>
      </c>
      <c r="G15" s="71"/>
      <c r="H15" s="1193">
        <v>0</v>
      </c>
      <c r="I15" s="164"/>
      <c r="J15" s="680">
        <v>0</v>
      </c>
      <c r="K15" s="135"/>
      <c r="L15" s="1193">
        <v>0</v>
      </c>
    </row>
    <row r="16" spans="1:12" ht="15.75" thickBot="1" x14ac:dyDescent="0.25">
      <c r="A16" s="679" t="s">
        <v>115</v>
      </c>
      <c r="B16" s="679"/>
      <c r="C16" s="145"/>
      <c r="D16" s="145"/>
      <c r="E16" s="145"/>
      <c r="F16" s="683">
        <f>SUM(F10:F15)</f>
        <v>0</v>
      </c>
      <c r="G16" s="145"/>
      <c r="H16" s="684">
        <f>SUM(H10:H15)</f>
        <v>0</v>
      </c>
      <c r="I16" s="27"/>
      <c r="J16" s="683">
        <f>SUM(J10:J15)</f>
        <v>0</v>
      </c>
      <c r="K16" s="212"/>
      <c r="L16" s="684">
        <f>SUM(L10:L15)</f>
        <v>0</v>
      </c>
    </row>
    <row r="17" spans="1:13" x14ac:dyDescent="0.2">
      <c r="A17" s="819"/>
      <c r="B17" s="819"/>
      <c r="C17" s="819"/>
      <c r="D17" s="819"/>
      <c r="E17" s="819"/>
      <c r="F17" s="819"/>
      <c r="G17" s="819"/>
      <c r="H17" s="731"/>
      <c r="I17" s="819"/>
      <c r="J17" s="819"/>
      <c r="K17" s="819"/>
      <c r="L17" s="731"/>
      <c r="M17" s="819"/>
    </row>
    <row r="18" spans="1:13" x14ac:dyDescent="0.2">
      <c r="A18" s="819"/>
      <c r="B18" s="819"/>
      <c r="C18" s="819"/>
      <c r="D18" s="819"/>
      <c r="E18" s="819"/>
      <c r="F18" s="819"/>
      <c r="G18" s="819"/>
      <c r="H18" s="731"/>
      <c r="I18" s="819"/>
      <c r="J18" s="819"/>
      <c r="K18" s="819"/>
      <c r="L18" s="731"/>
      <c r="M18" s="819"/>
    </row>
    <row r="19" spans="1:13" x14ac:dyDescent="0.2">
      <c r="A19" s="819"/>
      <c r="B19" s="819"/>
      <c r="C19" s="819"/>
      <c r="D19" s="819"/>
      <c r="E19" s="819"/>
      <c r="F19" s="819"/>
      <c r="G19" s="819"/>
      <c r="H19" s="731"/>
      <c r="I19" s="819"/>
      <c r="J19" s="819"/>
      <c r="K19" s="819"/>
      <c r="L19" s="731"/>
      <c r="M19" s="819"/>
    </row>
    <row r="20" spans="1:13" x14ac:dyDescent="0.2">
      <c r="A20" s="819"/>
      <c r="B20" s="819"/>
      <c r="C20" s="819"/>
      <c r="D20" s="819"/>
      <c r="E20" s="819"/>
      <c r="F20" s="819"/>
      <c r="G20" s="819"/>
      <c r="H20" s="731"/>
      <c r="I20" s="819"/>
      <c r="J20" s="819"/>
      <c r="K20" s="819"/>
      <c r="L20" s="731"/>
      <c r="M20" s="819"/>
    </row>
    <row r="21" spans="1:13" x14ac:dyDescent="0.2">
      <c r="A21" s="819"/>
      <c r="B21" s="819"/>
      <c r="C21" s="819"/>
      <c r="D21" s="819"/>
      <c r="E21" s="819"/>
      <c r="F21" s="819"/>
      <c r="G21" s="819"/>
      <c r="H21" s="731"/>
      <c r="I21" s="819"/>
      <c r="J21" s="819"/>
      <c r="K21" s="819"/>
      <c r="L21" s="731"/>
      <c r="M21" s="819"/>
    </row>
    <row r="22" spans="1:13" x14ac:dyDescent="0.2">
      <c r="A22" s="819"/>
      <c r="B22" s="819"/>
      <c r="C22" s="819"/>
      <c r="D22" s="819"/>
      <c r="E22" s="819"/>
      <c r="F22" s="819"/>
      <c r="G22" s="819"/>
      <c r="H22" s="731"/>
      <c r="I22" s="819"/>
      <c r="J22" s="819"/>
      <c r="K22" s="819"/>
      <c r="L22" s="731"/>
      <c r="M22" s="819"/>
    </row>
    <row r="23" spans="1:13" x14ac:dyDescent="0.2">
      <c r="A23" s="819"/>
      <c r="B23" s="819"/>
      <c r="C23" s="819"/>
      <c r="D23" s="819"/>
      <c r="E23" s="819"/>
      <c r="F23" s="819"/>
      <c r="G23" s="819"/>
      <c r="H23" s="731"/>
      <c r="I23" s="819"/>
      <c r="J23" s="819"/>
      <c r="K23" s="819"/>
      <c r="L23" s="731"/>
      <c r="M23" s="819"/>
    </row>
    <row r="24" spans="1:13" x14ac:dyDescent="0.2">
      <c r="A24" s="819"/>
      <c r="B24" s="819"/>
      <c r="C24" s="819"/>
      <c r="D24" s="819"/>
      <c r="E24" s="819"/>
      <c r="F24" s="819"/>
      <c r="G24" s="819"/>
      <c r="H24" s="731"/>
      <c r="I24" s="819"/>
      <c r="J24" s="819"/>
      <c r="K24" s="819"/>
      <c r="L24" s="731"/>
      <c r="M24" s="819"/>
    </row>
    <row r="25" spans="1:13" x14ac:dyDescent="0.2">
      <c r="A25" s="819"/>
      <c r="B25" s="819"/>
      <c r="C25" s="819"/>
      <c r="D25" s="819"/>
      <c r="E25" s="819"/>
      <c r="F25" s="819"/>
      <c r="G25" s="819"/>
      <c r="H25" s="731"/>
      <c r="I25" s="819"/>
      <c r="J25" s="819"/>
      <c r="K25" s="819"/>
      <c r="L25" s="731"/>
      <c r="M25" s="819"/>
    </row>
    <row r="26" spans="1:13" x14ac:dyDescent="0.2">
      <c r="A26" s="819"/>
      <c r="B26" s="819"/>
      <c r="C26" s="819"/>
      <c r="D26" s="819"/>
      <c r="E26" s="819"/>
      <c r="F26" s="819"/>
      <c r="G26" s="819"/>
      <c r="H26" s="731"/>
      <c r="I26" s="819"/>
      <c r="J26" s="819"/>
      <c r="K26" s="819"/>
      <c r="L26" s="731"/>
      <c r="M26" s="819"/>
    </row>
    <row r="27" spans="1:13" x14ac:dyDescent="0.2">
      <c r="A27" s="819"/>
      <c r="B27" s="819"/>
      <c r="C27" s="819"/>
      <c r="D27" s="819"/>
      <c r="E27" s="819"/>
      <c r="F27" s="819"/>
      <c r="G27" s="819"/>
      <c r="H27" s="731"/>
      <c r="I27" s="819"/>
      <c r="J27" s="819"/>
      <c r="K27" s="819"/>
      <c r="L27" s="731"/>
      <c r="M27" s="819"/>
    </row>
    <row r="28" spans="1:13" x14ac:dyDescent="0.2">
      <c r="A28" s="819"/>
      <c r="B28" s="819"/>
      <c r="C28" s="819"/>
      <c r="D28" s="819"/>
      <c r="E28" s="819"/>
      <c r="F28" s="819"/>
      <c r="G28" s="819"/>
      <c r="H28" s="731"/>
      <c r="I28" s="819"/>
      <c r="J28" s="819"/>
      <c r="K28" s="819"/>
      <c r="L28" s="731"/>
      <c r="M28" s="819"/>
    </row>
    <row r="29" spans="1:13" x14ac:dyDescent="0.2">
      <c r="A29" s="819"/>
      <c r="B29" s="819"/>
      <c r="C29" s="819"/>
      <c r="D29" s="819"/>
      <c r="E29" s="819"/>
      <c r="F29" s="819"/>
      <c r="G29" s="819"/>
      <c r="H29" s="731"/>
      <c r="I29" s="819"/>
      <c r="J29" s="819"/>
      <c r="K29" s="819"/>
      <c r="L29" s="731"/>
      <c r="M29" s="819"/>
    </row>
    <row r="30" spans="1:13" x14ac:dyDescent="0.2">
      <c r="A30" s="819"/>
      <c r="B30" s="819"/>
      <c r="C30" s="819"/>
      <c r="D30" s="819"/>
      <c r="E30" s="819"/>
      <c r="F30" s="819"/>
      <c r="G30" s="819"/>
      <c r="H30" s="731"/>
      <c r="I30" s="819"/>
      <c r="J30" s="819"/>
      <c r="K30" s="819"/>
      <c r="L30" s="731"/>
      <c r="M30" s="819"/>
    </row>
    <row r="31" spans="1:13" x14ac:dyDescent="0.2">
      <c r="A31" s="819"/>
      <c r="B31" s="819"/>
      <c r="C31" s="819"/>
      <c r="D31" s="819"/>
      <c r="E31" s="819"/>
      <c r="F31" s="819"/>
      <c r="G31" s="819"/>
      <c r="H31" s="731"/>
      <c r="I31" s="819"/>
      <c r="J31" s="819"/>
      <c r="K31" s="819"/>
      <c r="L31" s="731"/>
      <c r="M31" s="819"/>
    </row>
    <row r="32" spans="1:13" x14ac:dyDescent="0.2">
      <c r="A32" s="819"/>
      <c r="B32" s="819"/>
      <c r="C32" s="819"/>
      <c r="D32" s="819"/>
      <c r="E32" s="819"/>
      <c r="F32" s="819"/>
      <c r="G32" s="819"/>
      <c r="H32" s="731"/>
      <c r="I32" s="819"/>
      <c r="J32" s="819"/>
      <c r="K32" s="819"/>
      <c r="L32" s="731"/>
      <c r="M32" s="819"/>
    </row>
    <row r="33" spans="1:13" x14ac:dyDescent="0.2">
      <c r="A33" s="819"/>
      <c r="B33" s="819"/>
      <c r="C33" s="819"/>
      <c r="D33" s="819"/>
      <c r="E33" s="819"/>
      <c r="F33" s="819"/>
      <c r="G33" s="819"/>
      <c r="H33" s="731"/>
      <c r="I33" s="819"/>
      <c r="J33" s="819"/>
      <c r="K33" s="819"/>
      <c r="L33" s="731"/>
      <c r="M33" s="819"/>
    </row>
    <row r="34" spans="1:13" x14ac:dyDescent="0.2">
      <c r="A34" s="819"/>
      <c r="B34" s="819"/>
      <c r="C34" s="819"/>
      <c r="D34" s="819"/>
      <c r="E34" s="819"/>
      <c r="F34" s="819"/>
      <c r="G34" s="819"/>
      <c r="H34" s="731"/>
      <c r="I34" s="819"/>
      <c r="J34" s="819"/>
      <c r="K34" s="819"/>
      <c r="L34" s="731"/>
      <c r="M34" s="819"/>
    </row>
    <row r="35" spans="1:13" x14ac:dyDescent="0.2">
      <c r="A35" s="819"/>
      <c r="B35" s="819"/>
      <c r="C35" s="819"/>
      <c r="D35" s="819"/>
      <c r="E35" s="819"/>
      <c r="F35" s="819"/>
      <c r="G35" s="819"/>
      <c r="H35" s="731"/>
      <c r="I35" s="819"/>
      <c r="J35" s="819"/>
      <c r="K35" s="819"/>
      <c r="L35" s="731"/>
      <c r="M35" s="819"/>
    </row>
    <row r="36" spans="1:13" x14ac:dyDescent="0.2">
      <c r="A36" s="819"/>
      <c r="B36" s="819"/>
      <c r="C36" s="819"/>
      <c r="D36" s="819"/>
      <c r="E36" s="819"/>
      <c r="F36" s="819"/>
      <c r="G36" s="819"/>
      <c r="H36" s="731"/>
      <c r="I36" s="819"/>
      <c r="J36" s="819"/>
      <c r="K36" s="819"/>
      <c r="L36" s="731"/>
      <c r="M36" s="819"/>
    </row>
    <row r="37" spans="1:13" x14ac:dyDescent="0.2">
      <c r="A37" s="819"/>
      <c r="B37" s="819"/>
      <c r="C37" s="819"/>
      <c r="D37" s="819"/>
      <c r="E37" s="819"/>
      <c r="F37" s="819"/>
      <c r="G37" s="819"/>
      <c r="H37" s="731"/>
      <c r="I37" s="819"/>
      <c r="J37" s="819"/>
      <c r="K37" s="819"/>
      <c r="L37" s="731"/>
      <c r="M37" s="819"/>
    </row>
    <row r="38" spans="1:13" x14ac:dyDescent="0.2">
      <c r="A38" s="819"/>
      <c r="B38" s="819"/>
      <c r="C38" s="819"/>
      <c r="D38" s="819"/>
      <c r="E38" s="819"/>
      <c r="F38" s="819"/>
      <c r="G38" s="819"/>
      <c r="H38" s="731"/>
      <c r="I38" s="819"/>
      <c r="J38" s="819"/>
      <c r="K38" s="819"/>
      <c r="L38" s="731"/>
      <c r="M38" s="819"/>
    </row>
    <row r="39" spans="1:13" x14ac:dyDescent="0.2">
      <c r="A39" s="819"/>
      <c r="B39" s="819"/>
      <c r="C39" s="819"/>
      <c r="D39" s="819"/>
      <c r="E39" s="819"/>
      <c r="F39" s="819"/>
      <c r="G39" s="819"/>
      <c r="H39" s="731"/>
      <c r="I39" s="819"/>
      <c r="J39" s="819"/>
      <c r="K39" s="819"/>
      <c r="L39" s="731"/>
      <c r="M39" s="819"/>
    </row>
    <row r="40" spans="1:13" x14ac:dyDescent="0.2">
      <c r="A40" s="819"/>
      <c r="B40" s="819"/>
      <c r="C40" s="819"/>
      <c r="D40" s="819"/>
      <c r="E40" s="819"/>
      <c r="F40" s="819"/>
      <c r="G40" s="819"/>
      <c r="H40" s="731"/>
      <c r="I40" s="819"/>
      <c r="J40" s="819"/>
      <c r="K40" s="819"/>
      <c r="L40" s="731"/>
      <c r="M40" s="819"/>
    </row>
    <row r="41" spans="1:13" x14ac:dyDescent="0.2">
      <c r="A41" s="819"/>
      <c r="B41" s="819"/>
      <c r="C41" s="819"/>
      <c r="D41" s="819"/>
      <c r="E41" s="819"/>
      <c r="F41" s="819"/>
      <c r="G41" s="819"/>
      <c r="H41" s="731"/>
      <c r="I41" s="819"/>
      <c r="J41" s="819"/>
      <c r="K41" s="819"/>
      <c r="L41" s="731"/>
      <c r="M41" s="819"/>
    </row>
    <row r="42" spans="1:13" x14ac:dyDescent="0.2">
      <c r="A42" s="819"/>
      <c r="B42" s="819"/>
      <c r="C42" s="819"/>
      <c r="D42" s="819"/>
      <c r="E42" s="819"/>
      <c r="F42" s="819"/>
      <c r="G42" s="819"/>
      <c r="H42" s="731"/>
      <c r="I42" s="819"/>
      <c r="J42" s="819"/>
      <c r="K42" s="819"/>
      <c r="L42" s="731"/>
      <c r="M42" s="819"/>
    </row>
    <row r="43" spans="1:13" x14ac:dyDescent="0.2">
      <c r="A43" s="819"/>
      <c r="B43" s="819"/>
      <c r="C43" s="819"/>
      <c r="D43" s="819"/>
      <c r="E43" s="819"/>
      <c r="F43" s="819"/>
      <c r="G43" s="819"/>
      <c r="H43" s="731"/>
      <c r="I43" s="819"/>
      <c r="J43" s="819"/>
      <c r="K43" s="819"/>
      <c r="L43" s="731"/>
      <c r="M43" s="819"/>
    </row>
    <row r="44" spans="1:13" x14ac:dyDescent="0.2">
      <c r="A44" s="819"/>
      <c r="B44" s="819"/>
      <c r="C44" s="819"/>
      <c r="D44" s="819"/>
      <c r="E44" s="819"/>
      <c r="F44" s="819"/>
      <c r="G44" s="819"/>
      <c r="H44" s="731"/>
      <c r="I44" s="819"/>
      <c r="J44" s="819"/>
      <c r="K44" s="819"/>
      <c r="L44" s="731"/>
      <c r="M44" s="819"/>
    </row>
    <row r="45" spans="1:13" x14ac:dyDescent="0.2">
      <c r="A45" s="819"/>
      <c r="B45" s="819"/>
      <c r="C45" s="819"/>
      <c r="D45" s="819"/>
      <c r="E45" s="819"/>
      <c r="F45" s="819"/>
      <c r="G45" s="819"/>
      <c r="H45" s="731"/>
      <c r="I45" s="819"/>
      <c r="J45" s="819"/>
      <c r="K45" s="819"/>
      <c r="L45" s="731"/>
      <c r="M45" s="819"/>
    </row>
    <row r="46" spans="1:13" x14ac:dyDescent="0.2">
      <c r="A46" s="819"/>
      <c r="B46" s="819"/>
      <c r="C46" s="819"/>
      <c r="D46" s="819"/>
      <c r="E46" s="819"/>
      <c r="F46" s="819"/>
      <c r="G46" s="819"/>
      <c r="H46" s="731"/>
      <c r="I46" s="819"/>
      <c r="J46" s="819"/>
      <c r="K46" s="819"/>
      <c r="L46" s="731"/>
      <c r="M46" s="819"/>
    </row>
    <row r="47" spans="1:13" x14ac:dyDescent="0.2">
      <c r="A47" s="819"/>
      <c r="B47" s="819"/>
      <c r="C47" s="819"/>
      <c r="D47" s="819"/>
      <c r="E47" s="819"/>
      <c r="F47" s="819"/>
      <c r="G47" s="819"/>
      <c r="H47" s="731"/>
      <c r="I47" s="819"/>
      <c r="J47" s="819"/>
      <c r="K47" s="819"/>
      <c r="L47" s="731"/>
      <c r="M47" s="819"/>
    </row>
    <row r="48" spans="1:13" x14ac:dyDescent="0.2">
      <c r="A48" s="819"/>
      <c r="B48" s="819"/>
      <c r="C48" s="819"/>
      <c r="D48" s="819"/>
      <c r="E48" s="819"/>
      <c r="F48" s="819"/>
      <c r="G48" s="819"/>
      <c r="H48" s="731"/>
      <c r="I48" s="819"/>
      <c r="J48" s="819"/>
      <c r="K48" s="819"/>
      <c r="L48" s="731"/>
      <c r="M48" s="819"/>
    </row>
    <row r="49" spans="1:13" x14ac:dyDescent="0.2">
      <c r="A49" s="819"/>
      <c r="B49" s="819"/>
      <c r="C49" s="819"/>
      <c r="D49" s="819"/>
      <c r="E49" s="819"/>
      <c r="F49" s="819"/>
      <c r="G49" s="819"/>
      <c r="H49" s="731"/>
      <c r="I49" s="819"/>
      <c r="J49" s="819"/>
      <c r="K49" s="819"/>
      <c r="L49" s="731"/>
      <c r="M49" s="819"/>
    </row>
    <row r="50" spans="1:13" x14ac:dyDescent="0.2">
      <c r="A50" s="819"/>
      <c r="B50" s="819"/>
      <c r="C50" s="819"/>
      <c r="D50" s="819"/>
      <c r="E50" s="819"/>
      <c r="F50" s="819"/>
      <c r="G50" s="819"/>
      <c r="H50" s="731"/>
      <c r="I50" s="819"/>
      <c r="J50" s="819"/>
      <c r="K50" s="819"/>
      <c r="L50" s="731"/>
      <c r="M50" s="819"/>
    </row>
    <row r="51" spans="1:13" x14ac:dyDescent="0.2">
      <c r="A51" s="819"/>
      <c r="B51" s="819"/>
      <c r="C51" s="819"/>
      <c r="D51" s="819"/>
      <c r="E51" s="819"/>
      <c r="F51" s="819"/>
      <c r="G51" s="819"/>
      <c r="H51" s="731"/>
      <c r="I51" s="819"/>
      <c r="J51" s="819"/>
      <c r="K51" s="819"/>
      <c r="L51" s="731"/>
      <c r="M51" s="819"/>
    </row>
    <row r="52" spans="1:13" x14ac:dyDescent="0.2">
      <c r="A52" s="819"/>
      <c r="B52" s="819"/>
      <c r="C52" s="819"/>
      <c r="D52" s="819"/>
      <c r="E52" s="819"/>
      <c r="F52" s="819"/>
      <c r="G52" s="819"/>
      <c r="H52" s="731"/>
      <c r="I52" s="819"/>
      <c r="J52" s="819"/>
      <c r="K52" s="819"/>
      <c r="L52" s="731"/>
      <c r="M52" s="819"/>
    </row>
    <row r="53" spans="1:13" x14ac:dyDescent="0.2">
      <c r="A53" s="819"/>
      <c r="B53" s="819"/>
      <c r="C53" s="819"/>
      <c r="D53" s="819"/>
      <c r="E53" s="819"/>
      <c r="F53" s="819"/>
      <c r="G53" s="819"/>
      <c r="H53" s="731"/>
      <c r="I53" s="819"/>
      <c r="J53" s="819"/>
      <c r="K53" s="819"/>
      <c r="L53" s="731"/>
      <c r="M53" s="819"/>
    </row>
    <row r="54" spans="1:13" x14ac:dyDescent="0.2">
      <c r="A54" s="819"/>
      <c r="B54" s="819"/>
      <c r="C54" s="819"/>
      <c r="D54" s="819"/>
      <c r="E54" s="819"/>
      <c r="F54" s="819"/>
      <c r="G54" s="819"/>
      <c r="H54" s="731"/>
      <c r="I54" s="819"/>
      <c r="J54" s="819"/>
      <c r="K54" s="819"/>
      <c r="L54" s="731"/>
      <c r="M54" s="819"/>
    </row>
    <row r="55" spans="1:13" x14ac:dyDescent="0.2">
      <c r="A55" s="819"/>
      <c r="B55" s="819"/>
      <c r="C55" s="819"/>
      <c r="D55" s="819"/>
      <c r="E55" s="819"/>
      <c r="F55" s="819"/>
      <c r="G55" s="819"/>
      <c r="H55" s="731"/>
      <c r="I55" s="819"/>
      <c r="J55" s="819"/>
      <c r="K55" s="819"/>
      <c r="L55" s="731"/>
      <c r="M55" s="819"/>
    </row>
    <row r="56" spans="1:13" x14ac:dyDescent="0.2">
      <c r="A56" s="819"/>
      <c r="B56" s="819"/>
      <c r="C56" s="819"/>
      <c r="D56" s="819"/>
      <c r="E56" s="819"/>
      <c r="F56" s="819"/>
      <c r="G56" s="819"/>
      <c r="H56" s="731"/>
      <c r="I56" s="819"/>
      <c r="J56" s="819"/>
      <c r="K56" s="819"/>
      <c r="L56" s="731"/>
      <c r="M56" s="819"/>
    </row>
    <row r="57" spans="1:13" x14ac:dyDescent="0.2">
      <c r="A57" s="819"/>
      <c r="B57" s="819"/>
      <c r="C57" s="819"/>
      <c r="D57" s="819"/>
      <c r="E57" s="819"/>
      <c r="F57" s="819"/>
      <c r="G57" s="819"/>
      <c r="H57" s="731"/>
      <c r="I57" s="819"/>
      <c r="J57" s="819"/>
      <c r="K57" s="819"/>
      <c r="L57" s="731"/>
      <c r="M57" s="819"/>
    </row>
    <row r="58" spans="1:13" x14ac:dyDescent="0.2">
      <c r="A58" s="819"/>
      <c r="B58" s="819"/>
      <c r="C58" s="819"/>
      <c r="D58" s="819"/>
      <c r="E58" s="819"/>
      <c r="F58" s="819"/>
      <c r="G58" s="819"/>
      <c r="H58" s="731"/>
      <c r="I58" s="819"/>
      <c r="J58" s="819"/>
      <c r="K58" s="819"/>
      <c r="L58" s="731"/>
      <c r="M58" s="819"/>
    </row>
    <row r="59" spans="1:13" x14ac:dyDescent="0.2">
      <c r="A59" s="819"/>
      <c r="B59" s="819"/>
      <c r="C59" s="819"/>
      <c r="D59" s="819"/>
      <c r="E59" s="819"/>
      <c r="F59" s="819"/>
      <c r="G59" s="819"/>
      <c r="H59" s="731"/>
      <c r="I59" s="819"/>
      <c r="J59" s="819"/>
      <c r="K59" s="819"/>
      <c r="L59" s="731"/>
      <c r="M59" s="819"/>
    </row>
    <row r="60" spans="1:13" x14ac:dyDescent="0.2">
      <c r="A60" s="819"/>
      <c r="B60" s="819"/>
      <c r="C60" s="819"/>
      <c r="D60" s="819"/>
      <c r="E60" s="819"/>
      <c r="F60" s="819"/>
      <c r="G60" s="819"/>
      <c r="H60" s="731"/>
      <c r="I60" s="819"/>
      <c r="J60" s="819"/>
      <c r="K60" s="819"/>
      <c r="L60" s="731"/>
      <c r="M60" s="819"/>
    </row>
    <row r="61" spans="1:13" x14ac:dyDescent="0.2">
      <c r="A61" s="819"/>
      <c r="B61" s="819"/>
      <c r="C61" s="819"/>
      <c r="D61" s="819"/>
      <c r="E61" s="819"/>
      <c r="F61" s="819"/>
      <c r="G61" s="819"/>
      <c r="H61" s="731"/>
      <c r="I61" s="819"/>
      <c r="J61" s="819"/>
      <c r="K61" s="819"/>
      <c r="L61" s="731"/>
      <c r="M61" s="819"/>
    </row>
    <row r="62" spans="1:13" x14ac:dyDescent="0.2">
      <c r="A62" s="819"/>
      <c r="B62" s="819"/>
      <c r="C62" s="819"/>
      <c r="D62" s="819"/>
      <c r="E62" s="819"/>
      <c r="F62" s="819"/>
      <c r="G62" s="819"/>
      <c r="H62" s="731"/>
      <c r="I62" s="819"/>
      <c r="J62" s="819"/>
      <c r="K62" s="819"/>
      <c r="L62" s="731"/>
      <c r="M62" s="819"/>
    </row>
    <row r="63" spans="1:13" x14ac:dyDescent="0.2">
      <c r="A63" s="819"/>
      <c r="B63" s="819"/>
      <c r="C63" s="819"/>
      <c r="D63" s="819"/>
      <c r="E63" s="819"/>
      <c r="F63" s="819"/>
      <c r="G63" s="819"/>
      <c r="H63" s="731"/>
      <c r="I63" s="819"/>
      <c r="J63" s="819"/>
      <c r="K63" s="819"/>
      <c r="L63" s="731"/>
      <c r="M63" s="819"/>
    </row>
    <row r="64" spans="1:13" x14ac:dyDescent="0.2">
      <c r="A64" s="819"/>
      <c r="B64" s="819"/>
      <c r="C64" s="819"/>
      <c r="D64" s="819"/>
      <c r="E64" s="819"/>
      <c r="F64" s="819"/>
      <c r="G64" s="819"/>
      <c r="H64" s="731"/>
      <c r="I64" s="819"/>
      <c r="J64" s="819"/>
      <c r="K64" s="819"/>
      <c r="L64" s="731"/>
      <c r="M64" s="819"/>
    </row>
    <row r="65" spans="1:13" x14ac:dyDescent="0.2">
      <c r="A65" s="819"/>
      <c r="B65" s="819"/>
      <c r="C65" s="819"/>
      <c r="D65" s="819"/>
      <c r="E65" s="819"/>
      <c r="F65" s="819"/>
      <c r="G65" s="819"/>
      <c r="H65" s="731"/>
      <c r="I65" s="819"/>
      <c r="J65" s="819"/>
      <c r="K65" s="819"/>
      <c r="L65" s="731"/>
      <c r="M65" s="819"/>
    </row>
    <row r="66" spans="1:13" x14ac:dyDescent="0.2">
      <c r="A66" s="819"/>
      <c r="B66" s="819"/>
      <c r="C66" s="819"/>
      <c r="D66" s="819"/>
      <c r="E66" s="819"/>
      <c r="F66" s="819"/>
      <c r="G66" s="819"/>
      <c r="H66" s="731"/>
      <c r="I66" s="819"/>
      <c r="J66" s="819"/>
      <c r="K66" s="819"/>
      <c r="L66" s="731"/>
      <c r="M66" s="819"/>
    </row>
    <row r="67" spans="1:13" x14ac:dyDescent="0.2">
      <c r="A67" s="819"/>
      <c r="B67" s="819"/>
      <c r="C67" s="819"/>
      <c r="D67" s="819"/>
      <c r="E67" s="819"/>
      <c r="F67" s="819"/>
      <c r="G67" s="819"/>
      <c r="H67" s="731"/>
      <c r="I67" s="819"/>
      <c r="J67" s="819"/>
      <c r="K67" s="819"/>
      <c r="L67" s="731"/>
      <c r="M67" s="819"/>
    </row>
    <row r="68" spans="1:13" x14ac:dyDescent="0.2">
      <c r="A68" s="819"/>
      <c r="B68" s="819"/>
      <c r="C68" s="819"/>
      <c r="D68" s="819"/>
      <c r="E68" s="819"/>
      <c r="F68" s="819"/>
      <c r="G68" s="819"/>
      <c r="H68" s="731"/>
      <c r="I68" s="819"/>
      <c r="J68" s="819"/>
      <c r="K68" s="819"/>
      <c r="L68" s="731"/>
      <c r="M68" s="819"/>
    </row>
    <row r="69" spans="1:13" x14ac:dyDescent="0.2">
      <c r="A69" s="819"/>
      <c r="B69" s="819"/>
      <c r="C69" s="819"/>
      <c r="D69" s="819"/>
      <c r="E69" s="819"/>
      <c r="F69" s="819"/>
      <c r="G69" s="819"/>
      <c r="H69" s="731"/>
      <c r="I69" s="819"/>
      <c r="J69" s="819"/>
      <c r="K69" s="819"/>
      <c r="L69" s="731"/>
      <c r="M69" s="819"/>
    </row>
    <row r="70" spans="1:13" x14ac:dyDescent="0.2">
      <c r="A70" s="819"/>
      <c r="B70" s="819"/>
      <c r="C70" s="819"/>
      <c r="D70" s="819"/>
      <c r="E70" s="819"/>
      <c r="F70" s="819"/>
      <c r="G70" s="819"/>
      <c r="H70" s="731"/>
      <c r="I70" s="819"/>
      <c r="J70" s="819"/>
      <c r="K70" s="819"/>
      <c r="L70" s="731"/>
      <c r="M70" s="819"/>
    </row>
    <row r="71" spans="1:13" x14ac:dyDescent="0.2">
      <c r="A71" s="819"/>
      <c r="B71" s="819"/>
      <c r="C71" s="819"/>
      <c r="D71" s="819"/>
      <c r="E71" s="819"/>
      <c r="F71" s="819"/>
      <c r="G71" s="819"/>
      <c r="H71" s="731"/>
      <c r="I71" s="819"/>
      <c r="J71" s="819"/>
      <c r="K71" s="819"/>
      <c r="L71" s="731"/>
      <c r="M71" s="819"/>
    </row>
    <row r="72" spans="1:13" x14ac:dyDescent="0.2">
      <c r="A72" s="819"/>
      <c r="B72" s="819"/>
      <c r="C72" s="819"/>
      <c r="D72" s="819"/>
      <c r="E72" s="819"/>
      <c r="F72" s="819"/>
      <c r="G72" s="819"/>
      <c r="H72" s="731"/>
      <c r="I72" s="819"/>
      <c r="J72" s="819"/>
      <c r="K72" s="819"/>
      <c r="L72" s="731"/>
      <c r="M72" s="819"/>
    </row>
    <row r="73" spans="1:13" x14ac:dyDescent="0.2">
      <c r="A73" s="819"/>
      <c r="B73" s="819"/>
      <c r="C73" s="819"/>
      <c r="D73" s="819"/>
      <c r="E73" s="819"/>
      <c r="F73" s="819"/>
      <c r="G73" s="819"/>
      <c r="H73" s="731"/>
      <c r="I73" s="819"/>
      <c r="J73" s="819"/>
      <c r="K73" s="819"/>
      <c r="L73" s="731"/>
      <c r="M73" s="819"/>
    </row>
    <row r="74" spans="1:13" x14ac:dyDescent="0.2">
      <c r="A74" s="819"/>
      <c r="B74" s="819"/>
      <c r="C74" s="819"/>
      <c r="D74" s="819"/>
      <c r="E74" s="819"/>
      <c r="F74" s="819"/>
      <c r="G74" s="819"/>
      <c r="H74" s="731"/>
      <c r="I74" s="819"/>
      <c r="J74" s="819"/>
      <c r="K74" s="819"/>
      <c r="L74" s="731"/>
      <c r="M74" s="819"/>
    </row>
    <row r="75" spans="1:13" x14ac:dyDescent="0.2">
      <c r="A75" s="819"/>
      <c r="B75" s="819"/>
      <c r="C75" s="819"/>
      <c r="D75" s="819"/>
      <c r="E75" s="819"/>
      <c r="F75" s="819"/>
      <c r="G75" s="819"/>
      <c r="H75" s="731"/>
      <c r="I75" s="819"/>
      <c r="J75" s="819"/>
      <c r="K75" s="819"/>
      <c r="L75" s="731"/>
      <c r="M75" s="819"/>
    </row>
    <row r="76" spans="1:13" x14ac:dyDescent="0.2">
      <c r="A76" s="819"/>
      <c r="B76" s="819"/>
      <c r="C76" s="819"/>
      <c r="D76" s="819"/>
      <c r="E76" s="819"/>
      <c r="F76" s="819"/>
      <c r="G76" s="819"/>
      <c r="H76" s="731"/>
      <c r="I76" s="819"/>
      <c r="J76" s="819"/>
      <c r="K76" s="819"/>
      <c r="L76" s="731"/>
      <c r="M76" s="819"/>
    </row>
  </sheetData>
  <sheetProtection password="D714" sheet="1" objects="1" scenarios="1"/>
  <customSheetViews>
    <customSheetView guid="{44A2B057-7D30-4594-817B-0DBCD9A92E4A}" fitToPage="1">
      <selection activeCell="M1" sqref="M1"/>
      <pageMargins left="0.70866141732283472" right="0.70866141732283472" top="0.74803149606299213" bottom="0.74803149606299213" header="0.31496062992125984" footer="0.31496062992125984"/>
      <pageSetup paperSize="9" scale="91" orientation="portrait" r:id="rId1"/>
      <headerFooter>
        <oddFooter>&amp;C&amp;A</oddFooter>
      </headerFooter>
    </customSheetView>
    <customSheetView guid="{7FD99AA4-5903-494A-9F09-AEC84FBFFB84}" fitToPage="1">
      <selection activeCell="M1" sqref="M1"/>
      <pageMargins left="0.70866141732283472" right="0.70866141732283472" top="0.74803149606299213" bottom="0.74803149606299213" header="0.31496062992125984" footer="0.31496062992125984"/>
      <pageSetup paperSize="9" scale="91"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0" orientation="portrait" r:id="rId3"/>
  <headerFooter>
    <oddFooter>&amp;C&amp;A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Y84"/>
  <sheetViews>
    <sheetView topLeftCell="A28" workbookViewId="0">
      <selection activeCell="H50" sqref="H50"/>
    </sheetView>
  </sheetViews>
  <sheetFormatPr defaultRowHeight="15" x14ac:dyDescent="0.2"/>
  <cols>
    <col min="1" max="1" width="28.5546875" customWidth="1"/>
    <col min="3" max="3" width="0.6640625" customWidth="1"/>
    <col min="5" max="5" width="0.6640625" customWidth="1"/>
    <col min="7" max="7" width="0.6640625" customWidth="1"/>
    <col min="9" max="9" width="0.6640625" customWidth="1"/>
    <col min="11" max="11" width="0.6640625" customWidth="1"/>
    <col min="12" max="12" width="10.6640625" customWidth="1"/>
    <col min="13" max="13" width="0.6640625" customWidth="1"/>
    <col min="14" max="14" width="10.6640625" customWidth="1"/>
    <col min="15" max="15" width="0.6640625" customWidth="1"/>
    <col min="17" max="17" width="0.6640625" customWidth="1"/>
  </cols>
  <sheetData>
    <row r="1" spans="1:18" ht="15.75" x14ac:dyDescent="0.25">
      <c r="A1" s="20" t="str">
        <f>+'1'!A1</f>
        <v>CWM TAF LOCAL HEALTH BOARD ANNUAL ACCOUNTS 2018-19</v>
      </c>
      <c r="B1" s="68"/>
      <c r="C1" s="68"/>
      <c r="D1" s="68"/>
      <c r="E1" s="68"/>
      <c r="F1" s="68"/>
      <c r="G1" s="68"/>
      <c r="H1" s="68"/>
      <c r="I1" s="550"/>
      <c r="J1" s="68"/>
      <c r="K1" s="68"/>
      <c r="L1" s="68"/>
      <c r="M1" s="68"/>
      <c r="N1" s="68"/>
      <c r="O1" s="68"/>
      <c r="P1" s="68"/>
      <c r="Q1" s="68"/>
      <c r="R1" s="68"/>
    </row>
    <row r="2" spans="1:18" x14ac:dyDescent="0.2">
      <c r="A2" s="379"/>
      <c r="B2" s="379"/>
      <c r="C2" s="379"/>
      <c r="D2" s="379"/>
      <c r="E2" s="379"/>
      <c r="F2" s="380"/>
      <c r="G2" s="380"/>
      <c r="H2" s="380"/>
      <c r="I2" s="380"/>
      <c r="J2" s="380"/>
      <c r="K2" s="381"/>
      <c r="L2" s="379"/>
      <c r="M2" s="379"/>
      <c r="N2" s="382"/>
      <c r="O2" s="382"/>
      <c r="P2" s="382"/>
      <c r="Q2" s="382"/>
      <c r="R2" s="382"/>
    </row>
    <row r="3" spans="1:18" x14ac:dyDescent="0.2">
      <c r="A3" s="380"/>
      <c r="B3" s="380"/>
      <c r="C3" s="380"/>
      <c r="D3" s="380"/>
      <c r="E3" s="380"/>
      <c r="F3" s="380"/>
      <c r="G3" s="380"/>
      <c r="H3" s="380"/>
      <c r="I3" s="380"/>
      <c r="J3" s="380"/>
      <c r="K3" s="383"/>
      <c r="L3" s="380"/>
      <c r="M3" s="380"/>
      <c r="N3" s="382"/>
      <c r="O3" s="382"/>
      <c r="P3" s="382"/>
      <c r="Q3" s="382"/>
      <c r="R3" s="382"/>
    </row>
    <row r="4" spans="1:18" ht="15.75" x14ac:dyDescent="0.25">
      <c r="A4" s="384" t="s">
        <v>647</v>
      </c>
      <c r="B4" s="385"/>
      <c r="C4" s="385"/>
      <c r="D4" s="385"/>
      <c r="E4" s="385"/>
      <c r="F4" s="385"/>
      <c r="G4" s="386"/>
      <c r="H4" s="386"/>
      <c r="I4" s="386"/>
      <c r="J4" s="387"/>
      <c r="K4" s="385"/>
      <c r="L4" s="385"/>
      <c r="M4" s="385"/>
      <c r="N4" s="388"/>
      <c r="O4" s="385"/>
      <c r="P4" s="385"/>
      <c r="Q4" s="385"/>
      <c r="R4" s="385"/>
    </row>
    <row r="5" spans="1:18" x14ac:dyDescent="0.2">
      <c r="A5" s="389"/>
      <c r="B5" s="1425" t="s">
        <v>776</v>
      </c>
      <c r="C5" s="385"/>
      <c r="D5" s="1425" t="s">
        <v>427</v>
      </c>
      <c r="E5" s="385"/>
      <c r="F5" s="1425" t="s">
        <v>428</v>
      </c>
      <c r="G5" s="390"/>
      <c r="H5" s="1425" t="s">
        <v>313</v>
      </c>
      <c r="I5" s="390"/>
      <c r="J5" s="1425" t="s">
        <v>429</v>
      </c>
      <c r="K5" s="385"/>
      <c r="L5" s="1425" t="s">
        <v>314</v>
      </c>
      <c r="M5" s="385"/>
      <c r="N5" s="1425" t="s">
        <v>315</v>
      </c>
      <c r="O5" s="385"/>
      <c r="P5" s="1425" t="s">
        <v>316</v>
      </c>
      <c r="Q5" s="385"/>
      <c r="R5" s="1425" t="s">
        <v>765</v>
      </c>
    </row>
    <row r="6" spans="1:18" ht="15.75" x14ac:dyDescent="0.25">
      <c r="A6" s="384"/>
      <c r="B6" s="1425"/>
      <c r="C6" s="385"/>
      <c r="D6" s="1425"/>
      <c r="E6" s="385"/>
      <c r="F6" s="1425"/>
      <c r="G6" s="391"/>
      <c r="H6" s="1425"/>
      <c r="I6" s="391"/>
      <c r="J6" s="1425"/>
      <c r="K6" s="385"/>
      <c r="L6" s="1425"/>
      <c r="M6" s="385"/>
      <c r="N6" s="1425"/>
      <c r="O6" s="387"/>
      <c r="P6" s="1425"/>
      <c r="Q6" s="385"/>
      <c r="R6" s="1425"/>
    </row>
    <row r="7" spans="1:18" x14ac:dyDescent="0.2">
      <c r="A7" s="392"/>
      <c r="B7" s="1425"/>
      <c r="C7" s="393"/>
      <c r="D7" s="1425"/>
      <c r="E7" s="393"/>
      <c r="F7" s="1425"/>
      <c r="G7" s="394"/>
      <c r="H7" s="1425"/>
      <c r="I7" s="394"/>
      <c r="J7" s="1425"/>
      <c r="K7" s="385"/>
      <c r="L7" s="1425"/>
      <c r="M7" s="393"/>
      <c r="N7" s="1425"/>
      <c r="O7" s="387"/>
      <c r="P7" s="1425"/>
      <c r="Q7" s="393"/>
      <c r="R7" s="1425"/>
    </row>
    <row r="8" spans="1:18" x14ac:dyDescent="0.2">
      <c r="A8" s="392"/>
      <c r="B8" s="1425"/>
      <c r="C8" s="393"/>
      <c r="D8" s="1425"/>
      <c r="E8" s="393"/>
      <c r="F8" s="1425"/>
      <c r="G8" s="394"/>
      <c r="H8" s="1425"/>
      <c r="I8" s="394"/>
      <c r="J8" s="1425"/>
      <c r="K8" s="387"/>
      <c r="L8" s="1425"/>
      <c r="M8" s="393"/>
      <c r="N8" s="1425"/>
      <c r="O8" s="395"/>
      <c r="P8" s="1425"/>
      <c r="Q8" s="385"/>
      <c r="R8" s="1425"/>
    </row>
    <row r="9" spans="1:18" x14ac:dyDescent="0.2">
      <c r="A9" s="392"/>
      <c r="B9" s="1425"/>
      <c r="C9" s="393"/>
      <c r="D9" s="1425"/>
      <c r="E9" s="393"/>
      <c r="F9" s="1425"/>
      <c r="G9" s="394"/>
      <c r="H9" s="1425"/>
      <c r="I9" s="394"/>
      <c r="J9" s="1425"/>
      <c r="K9" s="387"/>
      <c r="L9" s="1425"/>
      <c r="M9" s="393"/>
      <c r="N9" s="1425"/>
      <c r="O9" s="393"/>
      <c r="P9" s="1425"/>
      <c r="Q9" s="393"/>
      <c r="R9" s="1425"/>
    </row>
    <row r="10" spans="1:18" x14ac:dyDescent="0.2">
      <c r="A10" s="389"/>
      <c r="B10" s="1425"/>
      <c r="C10" s="396"/>
      <c r="D10" s="1425"/>
      <c r="E10" s="396"/>
      <c r="F10" s="1425"/>
      <c r="G10" s="397"/>
      <c r="H10" s="1425"/>
      <c r="I10" s="397"/>
      <c r="J10" s="1425"/>
      <c r="K10" s="398"/>
      <c r="L10" s="1425"/>
      <c r="M10" s="399"/>
      <c r="N10" s="1425"/>
      <c r="O10" s="396"/>
      <c r="P10" s="1425"/>
      <c r="Q10" s="396"/>
      <c r="R10" s="1425"/>
    </row>
    <row r="11" spans="1:18" x14ac:dyDescent="0.2">
      <c r="A11" s="392"/>
      <c r="B11" s="1425"/>
      <c r="C11" s="392"/>
      <c r="D11" s="1425"/>
      <c r="E11" s="392"/>
      <c r="F11" s="1425"/>
      <c r="G11" s="400"/>
      <c r="H11" s="1425"/>
      <c r="I11" s="400"/>
      <c r="J11" s="1425"/>
      <c r="K11" s="401"/>
      <c r="L11" s="1425"/>
      <c r="M11" s="392"/>
      <c r="N11" s="1425"/>
      <c r="O11" s="392"/>
      <c r="P11" s="1425"/>
      <c r="Q11" s="392"/>
      <c r="R11" s="1425"/>
    </row>
    <row r="12" spans="1:18" x14ac:dyDescent="0.2">
      <c r="A12" s="402" t="s">
        <v>281</v>
      </c>
      <c r="B12" s="139" t="s">
        <v>32</v>
      </c>
      <c r="C12" s="139"/>
      <c r="D12" s="139" t="s">
        <v>32</v>
      </c>
      <c r="E12" s="139"/>
      <c r="F12" s="139" t="s">
        <v>32</v>
      </c>
      <c r="G12" s="139"/>
      <c r="H12" s="139" t="s">
        <v>32</v>
      </c>
      <c r="I12" s="139"/>
      <c r="J12" s="139" t="s">
        <v>32</v>
      </c>
      <c r="K12" s="139"/>
      <c r="L12" s="139" t="s">
        <v>32</v>
      </c>
      <c r="M12" s="139"/>
      <c r="N12" s="139" t="s">
        <v>32</v>
      </c>
      <c r="O12" s="139"/>
      <c r="P12" s="139" t="s">
        <v>32</v>
      </c>
      <c r="Q12" s="139"/>
      <c r="R12" s="139" t="s">
        <v>32</v>
      </c>
    </row>
    <row r="13" spans="1:18" x14ac:dyDescent="0.2">
      <c r="A13" s="403" t="s">
        <v>144</v>
      </c>
      <c r="B13" s="412">
        <f>+'49'!R13</f>
        <v>28937</v>
      </c>
      <c r="C13" s="404"/>
      <c r="D13" s="1003">
        <v>0</v>
      </c>
      <c r="E13" s="1004"/>
      <c r="F13" s="1003">
        <v>-5757</v>
      </c>
      <c r="G13" s="1003"/>
      <c r="H13" s="1003">
        <v>21737</v>
      </c>
      <c r="I13" s="1003" t="s">
        <v>517</v>
      </c>
      <c r="J13" s="1003">
        <v>11934</v>
      </c>
      <c r="K13" s="1004"/>
      <c r="L13" s="1003">
        <v>-8556</v>
      </c>
      <c r="M13" s="1004"/>
      <c r="N13" s="1003">
        <v>-6753</v>
      </c>
      <c r="O13" s="1004"/>
      <c r="P13" s="1003">
        <v>0</v>
      </c>
      <c r="Q13" s="404"/>
      <c r="R13" s="405">
        <f t="shared" ref="R13:R20" si="0">SUM(B13:P13)</f>
        <v>41542</v>
      </c>
    </row>
    <row r="14" spans="1:18" x14ac:dyDescent="0.2">
      <c r="A14" s="406" t="s">
        <v>145</v>
      </c>
      <c r="B14" s="412">
        <f>+'49'!R14</f>
        <v>1677</v>
      </c>
      <c r="C14" s="404"/>
      <c r="D14" s="1003">
        <v>0</v>
      </c>
      <c r="E14" s="1004"/>
      <c r="F14" s="1003">
        <v>-243</v>
      </c>
      <c r="G14" s="1003"/>
      <c r="H14" s="1003">
        <v>-1219</v>
      </c>
      <c r="I14" s="1003"/>
      <c r="J14" s="1003">
        <v>2422</v>
      </c>
      <c r="K14" s="1004"/>
      <c r="L14" s="1003">
        <v>-727</v>
      </c>
      <c r="M14" s="1004"/>
      <c r="N14" s="1003">
        <v>-1307</v>
      </c>
      <c r="O14" s="1004"/>
      <c r="P14" s="1003">
        <v>0</v>
      </c>
      <c r="Q14" s="404"/>
      <c r="R14" s="405">
        <f t="shared" si="0"/>
        <v>603</v>
      </c>
    </row>
    <row r="15" spans="1:18" x14ac:dyDescent="0.2">
      <c r="A15" s="407" t="s">
        <v>146</v>
      </c>
      <c r="B15" s="412">
        <f>+'49'!R15</f>
        <v>0</v>
      </c>
      <c r="C15" s="408"/>
      <c r="D15" s="1003">
        <v>0</v>
      </c>
      <c r="E15" s="1003"/>
      <c r="F15" s="1003">
        <v>0</v>
      </c>
      <c r="G15" s="1003"/>
      <c r="H15" s="1003">
        <v>0</v>
      </c>
      <c r="I15" s="1003"/>
      <c r="J15" s="1003">
        <v>307</v>
      </c>
      <c r="K15" s="1004"/>
      <c r="L15" s="1003">
        <v>-307</v>
      </c>
      <c r="M15" s="1003"/>
      <c r="N15" s="1003">
        <v>0</v>
      </c>
      <c r="O15" s="1003"/>
      <c r="P15" s="1003">
        <v>0</v>
      </c>
      <c r="Q15" s="408"/>
      <c r="R15" s="405">
        <f t="shared" si="0"/>
        <v>0</v>
      </c>
    </row>
    <row r="16" spans="1:18" x14ac:dyDescent="0.2">
      <c r="A16" s="403" t="s">
        <v>308</v>
      </c>
      <c r="B16" s="412">
        <f>+'49'!R16</f>
        <v>1829</v>
      </c>
      <c r="C16" s="408"/>
      <c r="D16" s="1003">
        <v>0</v>
      </c>
      <c r="E16" s="1003"/>
      <c r="F16" s="1003">
        <v>0</v>
      </c>
      <c r="G16" s="1003"/>
      <c r="H16" s="1003">
        <v>226</v>
      </c>
      <c r="I16" s="1003"/>
      <c r="J16" s="1003">
        <v>1071</v>
      </c>
      <c r="K16" s="1003"/>
      <c r="L16" s="1003">
        <v>-621</v>
      </c>
      <c r="M16" s="1003"/>
      <c r="N16" s="1003">
        <v>-831</v>
      </c>
      <c r="O16" s="1005"/>
      <c r="P16" s="1006"/>
      <c r="Q16" s="408"/>
      <c r="R16" s="409">
        <f t="shared" si="0"/>
        <v>1674</v>
      </c>
    </row>
    <row r="17" spans="1:18" x14ac:dyDescent="0.2">
      <c r="A17" s="407" t="s">
        <v>309</v>
      </c>
      <c r="B17" s="412">
        <f>+'49'!R17</f>
        <v>0</v>
      </c>
      <c r="C17" s="404"/>
      <c r="D17" s="1006"/>
      <c r="E17" s="1007"/>
      <c r="F17" s="1006"/>
      <c r="G17" s="1005"/>
      <c r="H17" s="1003">
        <v>0</v>
      </c>
      <c r="I17" s="1005"/>
      <c r="J17" s="1003">
        <v>0</v>
      </c>
      <c r="K17" s="1004"/>
      <c r="L17" s="1003">
        <v>0</v>
      </c>
      <c r="M17" s="1004"/>
      <c r="N17" s="1003">
        <v>0</v>
      </c>
      <c r="O17" s="1007"/>
      <c r="P17" s="1003">
        <v>0</v>
      </c>
      <c r="Q17" s="410"/>
      <c r="R17" s="411">
        <f t="shared" si="0"/>
        <v>0</v>
      </c>
    </row>
    <row r="18" spans="1:18" x14ac:dyDescent="0.2">
      <c r="A18" s="407" t="s">
        <v>310</v>
      </c>
      <c r="B18" s="412">
        <f>+'49'!R18</f>
        <v>149</v>
      </c>
      <c r="C18" s="404"/>
      <c r="D18" s="1006"/>
      <c r="E18" s="1007"/>
      <c r="F18" s="1006"/>
      <c r="G18" s="1005"/>
      <c r="H18" s="1003">
        <v>141</v>
      </c>
      <c r="I18" s="1005"/>
      <c r="J18" s="1003">
        <v>67</v>
      </c>
      <c r="K18" s="1004"/>
      <c r="L18" s="1003">
        <v>-208</v>
      </c>
      <c r="M18" s="1004"/>
      <c r="N18" s="1003">
        <v>-12</v>
      </c>
      <c r="O18" s="1007"/>
      <c r="P18" s="1003">
        <v>0</v>
      </c>
      <c r="Q18" s="410"/>
      <c r="R18" s="411">
        <f t="shared" si="0"/>
        <v>137</v>
      </c>
    </row>
    <row r="19" spans="1:18" x14ac:dyDescent="0.2">
      <c r="A19" s="403" t="s">
        <v>311</v>
      </c>
      <c r="B19" s="412">
        <f>+'49'!R19</f>
        <v>0</v>
      </c>
      <c r="C19" s="404"/>
      <c r="D19" s="1006"/>
      <c r="E19" s="1007"/>
      <c r="F19" s="1006"/>
      <c r="G19" s="1005"/>
      <c r="H19" s="1003">
        <v>0</v>
      </c>
      <c r="I19" s="1005"/>
      <c r="J19" s="1003">
        <v>0</v>
      </c>
      <c r="K19" s="1004"/>
      <c r="L19" s="1003">
        <v>0</v>
      </c>
      <c r="M19" s="1004"/>
      <c r="N19" s="1003">
        <v>0</v>
      </c>
      <c r="O19" s="1007"/>
      <c r="P19" s="1003">
        <v>0</v>
      </c>
      <c r="Q19" s="410"/>
      <c r="R19" s="411">
        <f>SUM(B19:P19)</f>
        <v>0</v>
      </c>
    </row>
    <row r="20" spans="1:18" x14ac:dyDescent="0.2">
      <c r="A20" s="406" t="s">
        <v>124</v>
      </c>
      <c r="B20" s="412">
        <f>+'49'!R20</f>
        <v>2303</v>
      </c>
      <c r="C20" s="408"/>
      <c r="D20" s="1008"/>
      <c r="E20" s="1005"/>
      <c r="F20" s="1003">
        <v>-69</v>
      </c>
      <c r="G20" s="1005"/>
      <c r="H20" s="1003">
        <v>2036</v>
      </c>
      <c r="I20" s="1005"/>
      <c r="J20" s="1003">
        <f>(455+937)+335</f>
        <v>1727</v>
      </c>
      <c r="K20" s="1004"/>
      <c r="L20" s="1003">
        <f>-495-20-32</f>
        <v>-547</v>
      </c>
      <c r="M20" s="1003"/>
      <c r="N20" s="1003">
        <v>-1447</v>
      </c>
      <c r="O20" s="1005"/>
      <c r="P20" s="1008"/>
      <c r="Q20" s="412"/>
      <c r="R20" s="413">
        <f t="shared" si="0"/>
        <v>4003</v>
      </c>
    </row>
    <row r="21" spans="1:18" ht="15.75" thickBot="1" x14ac:dyDescent="0.25">
      <c r="A21" s="414" t="s">
        <v>115</v>
      </c>
      <c r="B21" s="415">
        <f>SUM(B13:B20)</f>
        <v>34895</v>
      </c>
      <c r="C21" s="411"/>
      <c r="D21" s="415">
        <f>SUM(D13:D20)</f>
        <v>0</v>
      </c>
      <c r="E21" s="411"/>
      <c r="F21" s="415">
        <f>SUM(F13:F20)</f>
        <v>-6069</v>
      </c>
      <c r="G21" s="412"/>
      <c r="H21" s="427">
        <f>SUM(H13:H20)</f>
        <v>22921</v>
      </c>
      <c r="I21" s="411"/>
      <c r="J21" s="427">
        <f>SUM(J13:J20)</f>
        <v>17528</v>
      </c>
      <c r="K21" s="411"/>
      <c r="L21" s="427">
        <f>SUM(L13:L20)</f>
        <v>-10966</v>
      </c>
      <c r="M21" s="412"/>
      <c r="N21" s="427">
        <f>SUM(N13:N20)</f>
        <v>-10350</v>
      </c>
      <c r="O21" s="411"/>
      <c r="P21" s="415">
        <f>SUM(P13:P20)</f>
        <v>0</v>
      </c>
      <c r="Q21" s="411"/>
      <c r="R21" s="415">
        <f>SUM(R13:R20)</f>
        <v>47959</v>
      </c>
    </row>
    <row r="22" spans="1:18" x14ac:dyDescent="0.2">
      <c r="A22" s="392"/>
      <c r="B22" s="410"/>
      <c r="C22" s="410"/>
      <c r="D22" s="410"/>
      <c r="E22" s="410"/>
      <c r="F22" s="410"/>
      <c r="G22" s="416"/>
      <c r="H22" s="410"/>
      <c r="I22" s="410"/>
      <c r="J22" s="410"/>
      <c r="K22" s="410"/>
      <c r="L22" s="410"/>
      <c r="M22" s="416"/>
      <c r="N22" s="410"/>
      <c r="O22" s="410"/>
      <c r="P22" s="410"/>
      <c r="Q22" s="410"/>
      <c r="R22" s="411"/>
    </row>
    <row r="23" spans="1:18" x14ac:dyDescent="0.2">
      <c r="A23" s="417" t="s">
        <v>312</v>
      </c>
      <c r="B23" s="410"/>
      <c r="C23" s="410"/>
      <c r="D23" s="410"/>
      <c r="E23" s="410"/>
      <c r="F23" s="410"/>
      <c r="G23" s="416"/>
      <c r="H23" s="410"/>
      <c r="I23" s="410"/>
      <c r="J23" s="410"/>
      <c r="K23" s="410"/>
      <c r="L23" s="410"/>
      <c r="M23" s="416"/>
      <c r="N23" s="410"/>
      <c r="O23" s="410"/>
      <c r="P23" s="410"/>
      <c r="Q23" s="410"/>
      <c r="R23" s="411"/>
    </row>
    <row r="24" spans="1:18" x14ac:dyDescent="0.2">
      <c r="A24" s="403" t="s">
        <v>144</v>
      </c>
      <c r="B24" s="412">
        <f>+'49'!R24</f>
        <v>47447</v>
      </c>
      <c r="C24" s="428"/>
      <c r="D24" s="1003">
        <v>0</v>
      </c>
      <c r="E24" s="1004"/>
      <c r="F24" s="1003">
        <v>0</v>
      </c>
      <c r="G24" s="1003"/>
      <c r="H24" s="1003">
        <v>-21737</v>
      </c>
      <c r="I24" s="1003"/>
      <c r="J24" s="1003">
        <v>12786</v>
      </c>
      <c r="K24" s="1004"/>
      <c r="L24" s="1003">
        <v>-532</v>
      </c>
      <c r="M24" s="1004"/>
      <c r="N24" s="1003">
        <v>0</v>
      </c>
      <c r="O24" s="1013"/>
      <c r="P24" s="1003">
        <v>0</v>
      </c>
      <c r="Q24" s="404"/>
      <c r="R24" s="405">
        <f t="shared" ref="R24:R31" si="1">SUM(B24:P24)</f>
        <v>37964</v>
      </c>
    </row>
    <row r="25" spans="1:18" x14ac:dyDescent="0.2">
      <c r="A25" s="406" t="s">
        <v>145</v>
      </c>
      <c r="B25" s="412">
        <f>+'49'!R25</f>
        <v>3042</v>
      </c>
      <c r="C25" s="428"/>
      <c r="D25" s="1003">
        <v>0</v>
      </c>
      <c r="E25" s="1004"/>
      <c r="F25" s="1003">
        <v>0</v>
      </c>
      <c r="G25" s="1003"/>
      <c r="H25" s="1003">
        <v>1219</v>
      </c>
      <c r="I25" s="1003"/>
      <c r="J25" s="1003">
        <v>0</v>
      </c>
      <c r="K25" s="1004"/>
      <c r="L25" s="1003">
        <v>0</v>
      </c>
      <c r="M25" s="1004"/>
      <c r="N25" s="1003">
        <v>0</v>
      </c>
      <c r="O25" s="1013"/>
      <c r="P25" s="1003">
        <v>3</v>
      </c>
      <c r="Q25" s="404"/>
      <c r="R25" s="405">
        <f t="shared" si="1"/>
        <v>4264</v>
      </c>
    </row>
    <row r="26" spans="1:18" x14ac:dyDescent="0.2">
      <c r="A26" s="407" t="s">
        <v>146</v>
      </c>
      <c r="B26" s="412">
        <f>+'49'!R26</f>
        <v>0</v>
      </c>
      <c r="C26" s="429"/>
      <c r="D26" s="1003">
        <v>0</v>
      </c>
      <c r="E26" s="1003"/>
      <c r="F26" s="1003">
        <v>0</v>
      </c>
      <c r="G26" s="1003"/>
      <c r="H26" s="1003">
        <v>0</v>
      </c>
      <c r="I26" s="1003"/>
      <c r="J26" s="1003">
        <v>0</v>
      </c>
      <c r="K26" s="1004"/>
      <c r="L26" s="1003">
        <v>0</v>
      </c>
      <c r="M26" s="1003"/>
      <c r="N26" s="1003">
        <v>0</v>
      </c>
      <c r="O26" s="1012"/>
      <c r="P26" s="1003">
        <v>0</v>
      </c>
      <c r="Q26" s="408"/>
      <c r="R26" s="405">
        <f t="shared" si="1"/>
        <v>0</v>
      </c>
    </row>
    <row r="27" spans="1:18" x14ac:dyDescent="0.2">
      <c r="A27" s="403" t="s">
        <v>308</v>
      </c>
      <c r="B27" s="412">
        <f>+'49'!R27</f>
        <v>948</v>
      </c>
      <c r="C27" s="429"/>
      <c r="D27" s="1003">
        <v>0</v>
      </c>
      <c r="E27" s="1003"/>
      <c r="F27" s="1003">
        <v>0</v>
      </c>
      <c r="G27" s="1003"/>
      <c r="H27" s="1003">
        <v>-226</v>
      </c>
      <c r="I27" s="1003"/>
      <c r="J27" s="1003">
        <v>230</v>
      </c>
      <c r="K27" s="1003"/>
      <c r="L27" s="1003">
        <v>-23</v>
      </c>
      <c r="M27" s="1003"/>
      <c r="N27" s="1003">
        <v>-5</v>
      </c>
      <c r="O27" s="1010"/>
      <c r="P27" s="1006"/>
      <c r="Q27" s="408"/>
      <c r="R27" s="409">
        <f t="shared" si="1"/>
        <v>924</v>
      </c>
    </row>
    <row r="28" spans="1:18" x14ac:dyDescent="0.2">
      <c r="A28" s="407" t="s">
        <v>309</v>
      </c>
      <c r="B28" s="412">
        <f>+'49'!R28</f>
        <v>0</v>
      </c>
      <c r="C28" s="428"/>
      <c r="D28" s="1006"/>
      <c r="E28" s="1007"/>
      <c r="F28" s="1006"/>
      <c r="G28" s="1005"/>
      <c r="H28" s="1003">
        <v>0</v>
      </c>
      <c r="I28" s="1005"/>
      <c r="J28" s="1003">
        <v>0</v>
      </c>
      <c r="K28" s="1004"/>
      <c r="L28" s="1003">
        <v>0</v>
      </c>
      <c r="M28" s="1004"/>
      <c r="N28" s="1003">
        <v>0</v>
      </c>
      <c r="O28" s="1011"/>
      <c r="P28" s="1003">
        <v>0</v>
      </c>
      <c r="Q28" s="410"/>
      <c r="R28" s="411">
        <f t="shared" si="1"/>
        <v>0</v>
      </c>
    </row>
    <row r="29" spans="1:18" x14ac:dyDescent="0.2">
      <c r="A29" s="407" t="s">
        <v>310</v>
      </c>
      <c r="B29" s="412">
        <f>+'49'!R29</f>
        <v>360</v>
      </c>
      <c r="C29" s="428"/>
      <c r="D29" s="1006"/>
      <c r="E29" s="1007"/>
      <c r="F29" s="1006"/>
      <c r="G29" s="1005"/>
      <c r="H29" s="1003">
        <v>-141</v>
      </c>
      <c r="I29" s="1005"/>
      <c r="J29" s="1003">
        <v>0</v>
      </c>
      <c r="K29" s="1004"/>
      <c r="L29" s="1003">
        <v>0</v>
      </c>
      <c r="M29" s="1004"/>
      <c r="N29" s="1003">
        <v>0</v>
      </c>
      <c r="O29" s="1011"/>
      <c r="P29" s="1003">
        <v>1</v>
      </c>
      <c r="Q29" s="410"/>
      <c r="R29" s="411">
        <f t="shared" si="1"/>
        <v>220</v>
      </c>
    </row>
    <row r="30" spans="1:18" x14ac:dyDescent="0.2">
      <c r="A30" s="403" t="s">
        <v>311</v>
      </c>
      <c r="B30" s="412">
        <f>+'49'!R30</f>
        <v>0</v>
      </c>
      <c r="C30" s="428"/>
      <c r="D30" s="1006"/>
      <c r="E30" s="1007"/>
      <c r="F30" s="1006"/>
      <c r="G30" s="1005"/>
      <c r="H30" s="1003">
        <v>0</v>
      </c>
      <c r="I30" s="1005"/>
      <c r="J30" s="1003">
        <v>0</v>
      </c>
      <c r="K30" s="1004"/>
      <c r="L30" s="1003">
        <v>0</v>
      </c>
      <c r="M30" s="1004"/>
      <c r="N30" s="1003">
        <v>0</v>
      </c>
      <c r="O30" s="1011"/>
      <c r="P30" s="1003">
        <v>0</v>
      </c>
      <c r="Q30" s="410"/>
      <c r="R30" s="411">
        <f t="shared" si="1"/>
        <v>0</v>
      </c>
    </row>
    <row r="31" spans="1:18" x14ac:dyDescent="0.2">
      <c r="A31" s="406" t="s">
        <v>124</v>
      </c>
      <c r="B31" s="412">
        <f>+'49'!R31</f>
        <v>2036</v>
      </c>
      <c r="C31" s="429"/>
      <c r="D31" s="1008"/>
      <c r="E31" s="1005"/>
      <c r="F31" s="1003">
        <v>0</v>
      </c>
      <c r="G31" s="1005"/>
      <c r="H31" s="1003">
        <v>-2036</v>
      </c>
      <c r="I31" s="1005"/>
      <c r="J31" s="1003">
        <v>0</v>
      </c>
      <c r="K31" s="1004"/>
      <c r="L31" s="1003">
        <v>0</v>
      </c>
      <c r="M31" s="1003"/>
      <c r="N31" s="1003">
        <v>0</v>
      </c>
      <c r="O31" s="1010"/>
      <c r="P31" s="1009"/>
      <c r="Q31" s="412"/>
      <c r="R31" s="413">
        <f t="shared" si="1"/>
        <v>0</v>
      </c>
    </row>
    <row r="32" spans="1:18" ht="15.75" thickBot="1" x14ac:dyDescent="0.25">
      <c r="A32" s="414" t="s">
        <v>115</v>
      </c>
      <c r="B32" s="415">
        <f>SUM(B24:B31)</f>
        <v>53833</v>
      </c>
      <c r="C32" s="415">
        <f t="shared" ref="C32:R32" si="2">SUM(C24:C31)</f>
        <v>0</v>
      </c>
      <c r="D32" s="415">
        <f t="shared" si="2"/>
        <v>0</v>
      </c>
      <c r="E32" s="415">
        <f t="shared" si="2"/>
        <v>0</v>
      </c>
      <c r="F32" s="415">
        <f t="shared" si="2"/>
        <v>0</v>
      </c>
      <c r="G32" s="415">
        <f t="shared" si="2"/>
        <v>0</v>
      </c>
      <c r="H32" s="415">
        <f t="shared" si="2"/>
        <v>-22921</v>
      </c>
      <c r="I32" s="415">
        <f t="shared" si="2"/>
        <v>0</v>
      </c>
      <c r="J32" s="415">
        <f t="shared" si="2"/>
        <v>13016</v>
      </c>
      <c r="K32" s="415">
        <f t="shared" si="2"/>
        <v>0</v>
      </c>
      <c r="L32" s="415">
        <f t="shared" si="2"/>
        <v>-555</v>
      </c>
      <c r="M32" s="415">
        <f t="shared" si="2"/>
        <v>0</v>
      </c>
      <c r="N32" s="415">
        <f t="shared" si="2"/>
        <v>-5</v>
      </c>
      <c r="O32" s="415">
        <f t="shared" si="2"/>
        <v>0</v>
      </c>
      <c r="P32" s="415">
        <f t="shared" si="2"/>
        <v>4</v>
      </c>
      <c r="Q32" s="415">
        <f t="shared" si="2"/>
        <v>0</v>
      </c>
      <c r="R32" s="415">
        <f t="shared" si="2"/>
        <v>43372</v>
      </c>
    </row>
    <row r="33" spans="1:20" x14ac:dyDescent="0.2">
      <c r="A33" s="392"/>
      <c r="B33" s="410"/>
      <c r="C33" s="410"/>
      <c r="D33" s="410"/>
      <c r="E33" s="410"/>
      <c r="F33" s="410"/>
      <c r="G33" s="416"/>
      <c r="H33" s="411"/>
      <c r="I33" s="410"/>
      <c r="J33" s="411"/>
      <c r="K33" s="410"/>
      <c r="L33" s="410"/>
      <c r="M33" s="416"/>
      <c r="N33" s="410"/>
      <c r="O33" s="410"/>
      <c r="P33" s="410"/>
      <c r="Q33" s="410"/>
      <c r="R33" s="411"/>
    </row>
    <row r="34" spans="1:20" x14ac:dyDescent="0.2">
      <c r="A34" s="417" t="s">
        <v>182</v>
      </c>
      <c r="B34" s="410"/>
      <c r="C34" s="410"/>
      <c r="D34" s="418"/>
      <c r="E34" s="418">
        <f>E23+E11</f>
        <v>0</v>
      </c>
      <c r="F34" s="418"/>
      <c r="G34" s="416"/>
      <c r="H34" s="411"/>
      <c r="I34" s="410"/>
      <c r="J34" s="411"/>
      <c r="K34" s="410"/>
      <c r="L34" s="410"/>
      <c r="M34" s="416"/>
      <c r="N34" s="410"/>
      <c r="O34" s="410"/>
      <c r="P34" s="410"/>
      <c r="Q34" s="410"/>
      <c r="R34" s="411"/>
    </row>
    <row r="35" spans="1:20" x14ac:dyDescent="0.2">
      <c r="A35" s="403" t="s">
        <v>144</v>
      </c>
      <c r="B35" s="412">
        <f t="shared" ref="B35:B42" si="3">B24+B13</f>
        <v>76384</v>
      </c>
      <c r="C35" s="411"/>
      <c r="D35" s="412">
        <f>+D13+D24</f>
        <v>0</v>
      </c>
      <c r="E35" s="412"/>
      <c r="F35" s="412">
        <f>+F13+F24</f>
        <v>-5757</v>
      </c>
      <c r="G35" s="412"/>
      <c r="H35" s="412">
        <f>+H13+H24</f>
        <v>0</v>
      </c>
      <c r="I35" s="412"/>
      <c r="J35" s="412">
        <f>+J13+J24</f>
        <v>24720</v>
      </c>
      <c r="K35" s="412"/>
      <c r="L35" s="412">
        <f>+L13+L24</f>
        <v>-9088</v>
      </c>
      <c r="M35" s="412"/>
      <c r="N35" s="412">
        <f>+N13+N24</f>
        <v>-6753</v>
      </c>
      <c r="O35" s="411"/>
      <c r="P35" s="412">
        <f>+P13+P24</f>
        <v>0</v>
      </c>
      <c r="Q35" s="404"/>
      <c r="R35" s="411">
        <f t="shared" ref="R35:R42" si="4">SUM(B35:P35)</f>
        <v>79506</v>
      </c>
    </row>
    <row r="36" spans="1:20" x14ac:dyDescent="0.2">
      <c r="A36" s="406" t="s">
        <v>145</v>
      </c>
      <c r="B36" s="412">
        <f t="shared" si="3"/>
        <v>4719</v>
      </c>
      <c r="C36" s="411"/>
      <c r="D36" s="412">
        <f t="shared" ref="D36:F38" si="5">+D14+D25</f>
        <v>0</v>
      </c>
      <c r="E36" s="412"/>
      <c r="F36" s="412">
        <f t="shared" si="5"/>
        <v>-243</v>
      </c>
      <c r="G36" s="412"/>
      <c r="H36" s="412">
        <f t="shared" ref="H36:J42" si="6">+H14+H25</f>
        <v>0</v>
      </c>
      <c r="I36" s="412"/>
      <c r="J36" s="412">
        <f t="shared" si="6"/>
        <v>2422</v>
      </c>
      <c r="K36" s="412"/>
      <c r="L36" s="412">
        <f t="shared" ref="L36:N36" si="7">+L14+L25</f>
        <v>-727</v>
      </c>
      <c r="M36" s="412"/>
      <c r="N36" s="412">
        <f t="shared" si="7"/>
        <v>-1307</v>
      </c>
      <c r="O36" s="411"/>
      <c r="P36" s="412">
        <f t="shared" ref="P36" si="8">+P14+P25</f>
        <v>3</v>
      </c>
      <c r="Q36" s="404"/>
      <c r="R36" s="411">
        <f t="shared" si="4"/>
        <v>4867</v>
      </c>
    </row>
    <row r="37" spans="1:20" x14ac:dyDescent="0.2">
      <c r="A37" s="407" t="s">
        <v>146</v>
      </c>
      <c r="B37" s="412">
        <f t="shared" si="3"/>
        <v>0</v>
      </c>
      <c r="C37" s="412"/>
      <c r="D37" s="412">
        <f t="shared" si="5"/>
        <v>0</v>
      </c>
      <c r="E37" s="412"/>
      <c r="F37" s="412">
        <f t="shared" si="5"/>
        <v>0</v>
      </c>
      <c r="G37" s="412"/>
      <c r="H37" s="412">
        <f t="shared" si="6"/>
        <v>0</v>
      </c>
      <c r="I37" s="412"/>
      <c r="J37" s="412">
        <f t="shared" si="6"/>
        <v>307</v>
      </c>
      <c r="K37" s="412"/>
      <c r="L37" s="412">
        <f t="shared" ref="L37:N37" si="9">+L15+L26</f>
        <v>-307</v>
      </c>
      <c r="M37" s="412"/>
      <c r="N37" s="412">
        <f t="shared" si="9"/>
        <v>0</v>
      </c>
      <c r="O37" s="412"/>
      <c r="P37" s="412">
        <f t="shared" ref="P37" si="10">+P15+P26</f>
        <v>0</v>
      </c>
      <c r="Q37" s="408"/>
      <c r="R37" s="411">
        <f t="shared" si="4"/>
        <v>0</v>
      </c>
    </row>
    <row r="38" spans="1:20" x14ac:dyDescent="0.2">
      <c r="A38" s="403" t="s">
        <v>308</v>
      </c>
      <c r="B38" s="412">
        <f t="shared" si="3"/>
        <v>2777</v>
      </c>
      <c r="C38" s="412"/>
      <c r="D38" s="412">
        <f t="shared" si="5"/>
        <v>0</v>
      </c>
      <c r="E38" s="412"/>
      <c r="F38" s="412">
        <f t="shared" si="5"/>
        <v>0</v>
      </c>
      <c r="G38" s="412"/>
      <c r="H38" s="412">
        <f t="shared" si="6"/>
        <v>0</v>
      </c>
      <c r="I38" s="412"/>
      <c r="J38" s="412">
        <f t="shared" si="6"/>
        <v>1301</v>
      </c>
      <c r="K38" s="412"/>
      <c r="L38" s="412">
        <f t="shared" ref="L38:N38" si="11">+L16+L27</f>
        <v>-644</v>
      </c>
      <c r="M38" s="412"/>
      <c r="N38" s="412">
        <f t="shared" si="11"/>
        <v>-836</v>
      </c>
      <c r="O38" s="412"/>
      <c r="P38" s="412">
        <f t="shared" ref="P38" si="12">+P16+P27</f>
        <v>0</v>
      </c>
      <c r="Q38" s="416"/>
      <c r="R38" s="411">
        <f t="shared" si="4"/>
        <v>2598</v>
      </c>
    </row>
    <row r="39" spans="1:20" x14ac:dyDescent="0.2">
      <c r="A39" s="407" t="s">
        <v>309</v>
      </c>
      <c r="B39" s="412">
        <f t="shared" si="3"/>
        <v>0</v>
      </c>
      <c r="C39" s="411"/>
      <c r="D39" s="430"/>
      <c r="E39" s="411"/>
      <c r="F39" s="430"/>
      <c r="G39" s="412"/>
      <c r="H39" s="412">
        <f t="shared" si="6"/>
        <v>0</v>
      </c>
      <c r="I39" s="412"/>
      <c r="J39" s="412">
        <f t="shared" si="6"/>
        <v>0</v>
      </c>
      <c r="K39" s="412"/>
      <c r="L39" s="412">
        <f t="shared" ref="L39:N39" si="13">+L17+L28</f>
        <v>0</v>
      </c>
      <c r="M39" s="412"/>
      <c r="N39" s="412">
        <f t="shared" si="13"/>
        <v>0</v>
      </c>
      <c r="O39" s="411"/>
      <c r="P39" s="412">
        <f t="shared" ref="P39" si="14">+P17+P28</f>
        <v>0</v>
      </c>
      <c r="Q39" s="410"/>
      <c r="R39" s="411">
        <f t="shared" si="4"/>
        <v>0</v>
      </c>
    </row>
    <row r="40" spans="1:20" x14ac:dyDescent="0.2">
      <c r="A40" s="407" t="s">
        <v>310</v>
      </c>
      <c r="B40" s="412">
        <f t="shared" si="3"/>
        <v>509</v>
      </c>
      <c r="C40" s="411"/>
      <c r="D40" s="430"/>
      <c r="E40" s="411"/>
      <c r="F40" s="430"/>
      <c r="G40" s="412"/>
      <c r="H40" s="412">
        <f t="shared" si="6"/>
        <v>0</v>
      </c>
      <c r="I40" s="412"/>
      <c r="J40" s="412">
        <f t="shared" si="6"/>
        <v>67</v>
      </c>
      <c r="K40" s="412"/>
      <c r="L40" s="412">
        <f t="shared" ref="L40:N40" si="15">+L18+L29</f>
        <v>-208</v>
      </c>
      <c r="M40" s="412"/>
      <c r="N40" s="412">
        <f t="shared" si="15"/>
        <v>-12</v>
      </c>
      <c r="O40" s="411"/>
      <c r="P40" s="412">
        <f t="shared" ref="P40" si="16">+P18+P29</f>
        <v>1</v>
      </c>
      <c r="Q40" s="410"/>
      <c r="R40" s="411">
        <f t="shared" si="4"/>
        <v>357</v>
      </c>
    </row>
    <row r="41" spans="1:20" x14ac:dyDescent="0.2">
      <c r="A41" s="403" t="s">
        <v>311</v>
      </c>
      <c r="B41" s="412">
        <f t="shared" si="3"/>
        <v>0</v>
      </c>
      <c r="C41" s="411"/>
      <c r="D41" s="412"/>
      <c r="E41" s="411"/>
      <c r="F41" s="412"/>
      <c r="G41" s="412"/>
      <c r="H41" s="412">
        <f t="shared" si="6"/>
        <v>0</v>
      </c>
      <c r="I41" s="412"/>
      <c r="J41" s="412">
        <f t="shared" si="6"/>
        <v>0</v>
      </c>
      <c r="K41" s="412"/>
      <c r="L41" s="412">
        <f t="shared" ref="L41:N41" si="17">+L19+L30</f>
        <v>0</v>
      </c>
      <c r="M41" s="412"/>
      <c r="N41" s="412">
        <f t="shared" si="17"/>
        <v>0</v>
      </c>
      <c r="O41" s="411"/>
      <c r="P41" s="412">
        <f t="shared" ref="P41" si="18">+P19+P30</f>
        <v>0</v>
      </c>
      <c r="Q41" s="410"/>
      <c r="R41" s="411">
        <f t="shared" si="4"/>
        <v>0</v>
      </c>
    </row>
    <row r="42" spans="1:20" x14ac:dyDescent="0.2">
      <c r="A42" s="406" t="s">
        <v>124</v>
      </c>
      <c r="B42" s="412">
        <f t="shared" si="3"/>
        <v>4339</v>
      </c>
      <c r="C42" s="412"/>
      <c r="D42" s="413"/>
      <c r="E42" s="412"/>
      <c r="F42" s="412">
        <f t="shared" ref="F42" si="19">+F20+F31</f>
        <v>-69</v>
      </c>
      <c r="G42" s="412"/>
      <c r="H42" s="412">
        <f t="shared" si="6"/>
        <v>0</v>
      </c>
      <c r="I42" s="412"/>
      <c r="J42" s="412">
        <f t="shared" si="6"/>
        <v>1727</v>
      </c>
      <c r="K42" s="412"/>
      <c r="L42" s="412">
        <f t="shared" ref="L42:N42" si="20">+L20+L31</f>
        <v>-547</v>
      </c>
      <c r="M42" s="412"/>
      <c r="N42" s="412">
        <f t="shared" si="20"/>
        <v>-1447</v>
      </c>
      <c r="O42" s="412"/>
      <c r="P42" s="412">
        <f t="shared" ref="P42" si="21">+P20+P31</f>
        <v>0</v>
      </c>
      <c r="Q42" s="412"/>
      <c r="R42" s="411">
        <f t="shared" si="4"/>
        <v>4003</v>
      </c>
    </row>
    <row r="43" spans="1:20" ht="15.75" thickBot="1" x14ac:dyDescent="0.25">
      <c r="A43" s="414" t="s">
        <v>115</v>
      </c>
      <c r="B43" s="415">
        <f>SUM(B35:B42)</f>
        <v>88728</v>
      </c>
      <c r="C43" s="411"/>
      <c r="D43" s="415">
        <f>SUM(D35:D42)</f>
        <v>0</v>
      </c>
      <c r="E43" s="411"/>
      <c r="F43" s="415">
        <f>SUM(F35:F42)</f>
        <v>-6069</v>
      </c>
      <c r="G43" s="412"/>
      <c r="H43" s="415">
        <f>SUM(H35:H42)</f>
        <v>0</v>
      </c>
      <c r="I43" s="412"/>
      <c r="J43" s="415">
        <f>SUM(J35:J42)</f>
        <v>30544</v>
      </c>
      <c r="K43" s="411"/>
      <c r="L43" s="415">
        <f>SUM(L35:L42)</f>
        <v>-11521</v>
      </c>
      <c r="M43" s="412"/>
      <c r="N43" s="415">
        <f>SUM(N35:N42)</f>
        <v>-10355</v>
      </c>
      <c r="O43" s="411"/>
      <c r="P43" s="415">
        <f>SUM(P35:P42)</f>
        <v>4</v>
      </c>
      <c r="Q43" s="411"/>
      <c r="R43" s="415">
        <f>SUM(R35:R42)</f>
        <v>91331</v>
      </c>
    </row>
    <row r="44" spans="1:20" x14ac:dyDescent="0.2">
      <c r="A44" s="421"/>
      <c r="B44" s="421"/>
      <c r="C44" s="421"/>
      <c r="D44" s="421"/>
      <c r="E44" s="421"/>
      <c r="F44" s="421"/>
      <c r="G44" s="422"/>
      <c r="H44" s="423"/>
      <c r="I44" s="422"/>
      <c r="J44" s="424"/>
      <c r="K44" s="424"/>
      <c r="L44" s="424"/>
      <c r="M44" s="421"/>
      <c r="N44" s="421"/>
      <c r="O44" s="421"/>
      <c r="P44" s="421"/>
      <c r="Q44" s="421"/>
      <c r="R44" s="421"/>
    </row>
    <row r="46" spans="1:20" ht="15.75" x14ac:dyDescent="0.25">
      <c r="A46" s="417" t="s">
        <v>317</v>
      </c>
      <c r="B46" s="410"/>
      <c r="C46" s="410"/>
      <c r="D46" s="410"/>
      <c r="E46" s="410"/>
      <c r="F46" s="410"/>
      <c r="G46" s="416"/>
      <c r="H46" s="416"/>
      <c r="I46" s="431"/>
      <c r="J46" s="431"/>
      <c r="K46" s="431"/>
      <c r="L46" s="432"/>
      <c r="M46" s="433"/>
      <c r="N46" s="433"/>
      <c r="O46" s="388"/>
      <c r="P46" s="388"/>
      <c r="Q46" s="389"/>
      <c r="R46" s="389"/>
    </row>
    <row r="47" spans="1:20" ht="15.75" x14ac:dyDescent="0.25">
      <c r="A47" s="389"/>
      <c r="B47" s="411"/>
      <c r="C47" s="411"/>
      <c r="D47" s="899"/>
      <c r="E47" s="432"/>
      <c r="F47" s="433"/>
      <c r="G47" s="432"/>
      <c r="H47" s="862"/>
      <c r="I47" s="433"/>
      <c r="J47" s="432"/>
      <c r="K47" s="432"/>
      <c r="L47" s="862" t="s">
        <v>590</v>
      </c>
      <c r="M47" s="432"/>
      <c r="N47" s="863" t="s">
        <v>430</v>
      </c>
      <c r="O47" s="432"/>
      <c r="P47" s="863" t="s">
        <v>318</v>
      </c>
      <c r="Q47" s="432"/>
      <c r="R47" s="864" t="s">
        <v>115</v>
      </c>
      <c r="S47" s="707"/>
      <c r="T47" s="638"/>
    </row>
    <row r="48" spans="1:20" ht="15.75" x14ac:dyDescent="0.25">
      <c r="A48" s="417"/>
      <c r="B48" s="411"/>
      <c r="C48" s="411"/>
      <c r="D48" s="900"/>
      <c r="E48" s="432"/>
      <c r="F48" s="433"/>
      <c r="G48" s="432"/>
      <c r="H48" s="865"/>
      <c r="I48" s="433"/>
      <c r="J48" s="432"/>
      <c r="K48" s="432"/>
      <c r="L48" s="865" t="s">
        <v>777</v>
      </c>
      <c r="M48" s="432"/>
      <c r="N48" s="866" t="s">
        <v>778</v>
      </c>
      <c r="O48" s="432"/>
      <c r="P48" s="433"/>
      <c r="Q48" s="432"/>
      <c r="R48" s="432"/>
      <c r="S48" s="707"/>
      <c r="T48" s="638"/>
    </row>
    <row r="49" spans="1:25" ht="15.75" x14ac:dyDescent="0.25">
      <c r="A49" s="417"/>
      <c r="B49" s="411"/>
      <c r="C49" s="411"/>
      <c r="D49" s="901"/>
      <c r="E49" s="432"/>
      <c r="F49" s="432"/>
      <c r="G49" s="432"/>
      <c r="H49" s="866"/>
      <c r="I49" s="411"/>
      <c r="J49" s="432"/>
      <c r="K49" s="432"/>
      <c r="L49" s="866"/>
      <c r="M49" s="432"/>
      <c r="N49" s="866" t="s">
        <v>779</v>
      </c>
      <c r="O49" s="432"/>
      <c r="P49" s="867"/>
      <c r="Q49" s="432"/>
      <c r="R49" s="867" t="s">
        <v>32</v>
      </c>
      <c r="S49" s="707"/>
      <c r="T49" s="638"/>
    </row>
    <row r="50" spans="1:25" x14ac:dyDescent="0.2">
      <c r="A50" s="434" t="s">
        <v>144</v>
      </c>
      <c r="B50" s="410"/>
      <c r="C50" s="410"/>
      <c r="D50" s="902"/>
      <c r="E50" s="710"/>
      <c r="F50" s="711"/>
      <c r="G50" s="710"/>
      <c r="H50" s="709"/>
      <c r="I50" s="709"/>
      <c r="J50" s="711"/>
      <c r="K50" s="710"/>
      <c r="L50" s="709">
        <v>41541</v>
      </c>
      <c r="M50" s="710"/>
      <c r="N50" s="709">
        <v>37964</v>
      </c>
      <c r="O50" s="710"/>
      <c r="P50" s="709">
        <v>0</v>
      </c>
      <c r="Q50" s="401"/>
      <c r="R50" s="411">
        <f>SUM(D50:P50)</f>
        <v>79505</v>
      </c>
      <c r="S50" s="707"/>
      <c r="T50" s="902"/>
      <c r="U50" s="902"/>
      <c r="V50" s="902"/>
      <c r="W50" s="902"/>
      <c r="X50" s="908"/>
      <c r="Y50" s="909"/>
    </row>
    <row r="51" spans="1:25" x14ac:dyDescent="0.2">
      <c r="A51" s="392" t="s">
        <v>145</v>
      </c>
      <c r="B51" s="410"/>
      <c r="C51" s="410"/>
      <c r="D51" s="902"/>
      <c r="E51" s="710"/>
      <c r="F51" s="711"/>
      <c r="G51" s="710"/>
      <c r="H51" s="709"/>
      <c r="I51" s="709">
        <v>0</v>
      </c>
      <c r="J51" s="711"/>
      <c r="K51" s="710"/>
      <c r="L51" s="709">
        <v>603</v>
      </c>
      <c r="M51" s="710"/>
      <c r="N51" s="709">
        <v>1151</v>
      </c>
      <c r="O51" s="710">
        <v>0</v>
      </c>
      <c r="P51" s="709">
        <v>3113</v>
      </c>
      <c r="Q51" s="401"/>
      <c r="R51" s="411">
        <f t="shared" ref="R51:R57" si="22">SUM(D51:P51)</f>
        <v>4867</v>
      </c>
      <c r="S51" s="707"/>
      <c r="T51" s="902"/>
      <c r="U51" s="902"/>
      <c r="V51" s="902"/>
      <c r="W51" s="902"/>
      <c r="X51" s="908"/>
      <c r="Y51" s="909"/>
    </row>
    <row r="52" spans="1:25" x14ac:dyDescent="0.2">
      <c r="A52" s="436" t="s">
        <v>146</v>
      </c>
      <c r="B52" s="416"/>
      <c r="C52" s="416"/>
      <c r="D52" s="902"/>
      <c r="E52" s="710"/>
      <c r="F52" s="711"/>
      <c r="G52" s="710"/>
      <c r="H52" s="709"/>
      <c r="I52" s="709"/>
      <c r="J52" s="711"/>
      <c r="K52" s="710"/>
      <c r="L52" s="709">
        <v>0</v>
      </c>
      <c r="M52" s="710"/>
      <c r="N52" s="709">
        <v>0</v>
      </c>
      <c r="O52" s="710"/>
      <c r="P52" s="709">
        <v>0</v>
      </c>
      <c r="Q52" s="401"/>
      <c r="R52" s="411">
        <f t="shared" si="22"/>
        <v>0</v>
      </c>
      <c r="S52" s="707"/>
      <c r="T52" s="902"/>
      <c r="U52" s="902"/>
      <c r="V52" s="902"/>
      <c r="W52" s="902"/>
      <c r="X52" s="908"/>
      <c r="Y52" s="909"/>
    </row>
    <row r="53" spans="1:25" x14ac:dyDescent="0.2">
      <c r="A53" s="434" t="s">
        <v>308</v>
      </c>
      <c r="B53" s="416"/>
      <c r="C53" s="416"/>
      <c r="D53" s="902"/>
      <c r="E53" s="710"/>
      <c r="F53" s="711"/>
      <c r="G53" s="710"/>
      <c r="H53" s="709"/>
      <c r="I53" s="709"/>
      <c r="J53" s="711"/>
      <c r="K53" s="710"/>
      <c r="L53" s="709">
        <v>1675</v>
      </c>
      <c r="M53" s="710"/>
      <c r="N53" s="709">
        <v>924</v>
      </c>
      <c r="O53" s="710"/>
      <c r="P53" s="709">
        <v>0</v>
      </c>
      <c r="Q53" s="401"/>
      <c r="R53" s="411">
        <f t="shared" si="22"/>
        <v>2599</v>
      </c>
      <c r="S53" s="707"/>
      <c r="T53" s="902"/>
      <c r="U53" s="902"/>
      <c r="V53" s="902"/>
      <c r="W53" s="902"/>
      <c r="X53" s="908"/>
      <c r="Y53" s="909"/>
    </row>
    <row r="54" spans="1:25" x14ac:dyDescent="0.2">
      <c r="A54" s="436" t="s">
        <v>309</v>
      </c>
      <c r="B54" s="416"/>
      <c r="C54" s="416"/>
      <c r="D54" s="902"/>
      <c r="E54" s="710"/>
      <c r="F54" s="711"/>
      <c r="G54" s="710"/>
      <c r="H54" s="709"/>
      <c r="I54" s="709"/>
      <c r="J54" s="711"/>
      <c r="K54" s="710"/>
      <c r="L54" s="709">
        <v>0</v>
      </c>
      <c r="M54" s="710"/>
      <c r="N54" s="709">
        <v>0</v>
      </c>
      <c r="O54" s="710"/>
      <c r="P54" s="709">
        <v>0</v>
      </c>
      <c r="Q54" s="401"/>
      <c r="R54" s="411">
        <f t="shared" si="22"/>
        <v>0</v>
      </c>
      <c r="S54" s="707"/>
      <c r="T54" s="902"/>
      <c r="U54" s="902"/>
      <c r="V54" s="902"/>
      <c r="W54" s="902"/>
      <c r="X54" s="908"/>
      <c r="Y54" s="909"/>
    </row>
    <row r="55" spans="1:25" x14ac:dyDescent="0.2">
      <c r="A55" s="436" t="s">
        <v>310</v>
      </c>
      <c r="B55" s="416"/>
      <c r="C55" s="416"/>
      <c r="D55" s="902"/>
      <c r="E55" s="710"/>
      <c r="F55" s="711"/>
      <c r="G55" s="710"/>
      <c r="H55" s="709"/>
      <c r="I55" s="709"/>
      <c r="J55" s="711"/>
      <c r="K55" s="710"/>
      <c r="L55" s="709">
        <v>137</v>
      </c>
      <c r="M55" s="710"/>
      <c r="N55" s="709">
        <v>220</v>
      </c>
      <c r="O55" s="710"/>
      <c r="P55" s="709">
        <v>0</v>
      </c>
      <c r="Q55" s="401"/>
      <c r="R55" s="411">
        <f t="shared" si="22"/>
        <v>357</v>
      </c>
      <c r="S55" s="707"/>
      <c r="T55" s="902"/>
      <c r="U55" s="902"/>
      <c r="V55" s="902"/>
      <c r="W55" s="902"/>
      <c r="X55" s="908"/>
      <c r="Y55" s="909"/>
    </row>
    <row r="56" spans="1:25" x14ac:dyDescent="0.2">
      <c r="A56" s="434" t="s">
        <v>311</v>
      </c>
      <c r="B56" s="416"/>
      <c r="C56" s="416"/>
      <c r="D56" s="902"/>
      <c r="E56" s="710"/>
      <c r="F56" s="711"/>
      <c r="G56" s="710"/>
      <c r="H56" s="902"/>
      <c r="I56" s="709"/>
      <c r="J56" s="711"/>
      <c r="K56" s="710"/>
      <c r="L56" s="709">
        <v>0</v>
      </c>
      <c r="M56" s="710"/>
      <c r="N56" s="709">
        <v>0</v>
      </c>
      <c r="O56" s="710"/>
      <c r="P56" s="709">
        <v>0</v>
      </c>
      <c r="Q56" s="401"/>
      <c r="R56" s="411">
        <f t="shared" si="22"/>
        <v>0</v>
      </c>
      <c r="S56" s="707"/>
      <c r="T56" s="902"/>
      <c r="U56" s="902"/>
      <c r="V56" s="902"/>
      <c r="W56" s="902"/>
      <c r="X56" s="908"/>
      <c r="Y56" s="909"/>
    </row>
    <row r="57" spans="1:25" x14ac:dyDescent="0.2">
      <c r="A57" s="392" t="s">
        <v>124</v>
      </c>
      <c r="B57" s="416"/>
      <c r="C57" s="416"/>
      <c r="D57" s="902"/>
      <c r="E57" s="710"/>
      <c r="F57" s="711"/>
      <c r="G57" s="710"/>
      <c r="H57" s="902"/>
      <c r="I57" s="709"/>
      <c r="J57" s="711"/>
      <c r="K57" s="710"/>
      <c r="L57" s="709">
        <f>R20</f>
        <v>4003</v>
      </c>
      <c r="M57" s="710"/>
      <c r="N57" s="709">
        <v>0</v>
      </c>
      <c r="O57" s="710"/>
      <c r="P57" s="709">
        <v>0</v>
      </c>
      <c r="Q57" s="401"/>
      <c r="R57" s="411">
        <f t="shared" si="22"/>
        <v>4003</v>
      </c>
      <c r="S57" s="707"/>
      <c r="T57" s="902"/>
      <c r="U57" s="902"/>
      <c r="V57" s="902"/>
      <c r="W57" s="902"/>
      <c r="X57" s="908"/>
      <c r="Y57" s="909"/>
    </row>
    <row r="58" spans="1:25" ht="15.75" thickBot="1" x14ac:dyDescent="0.25">
      <c r="A58" s="417" t="s">
        <v>115</v>
      </c>
      <c r="B58" s="412"/>
      <c r="C58" s="412"/>
      <c r="D58" s="412"/>
      <c r="E58" s="401"/>
      <c r="F58" s="401"/>
      <c r="G58" s="401"/>
      <c r="H58" s="412"/>
      <c r="I58" s="411"/>
      <c r="J58" s="401"/>
      <c r="K58" s="401"/>
      <c r="L58" s="415">
        <f>SUM(L50:L57)</f>
        <v>47959</v>
      </c>
      <c r="M58" s="401"/>
      <c r="N58" s="415">
        <f>SUM(N50:N57)</f>
        <v>40259</v>
      </c>
      <c r="O58" s="401"/>
      <c r="P58" s="415">
        <f>SUM(P50:P57)</f>
        <v>3113</v>
      </c>
      <c r="Q58" s="401"/>
      <c r="R58" s="415">
        <f>SUM(R50:R57)</f>
        <v>91331</v>
      </c>
      <c r="S58" s="707"/>
      <c r="T58" s="902"/>
      <c r="U58" s="902"/>
      <c r="V58" s="902"/>
      <c r="W58" s="902"/>
      <c r="X58" s="908"/>
      <c r="Y58" s="316"/>
    </row>
    <row r="59" spans="1:25" x14ac:dyDescent="0.2">
      <c r="A59" s="437"/>
      <c r="B59" s="425"/>
      <c r="C59" s="425"/>
      <c r="D59" s="435"/>
      <c r="E59" s="435"/>
      <c r="F59" s="425"/>
      <c r="G59" s="425"/>
      <c r="H59" s="425"/>
      <c r="I59" s="435"/>
      <c r="J59" s="435"/>
      <c r="K59" s="435"/>
      <c r="L59" s="425"/>
      <c r="M59" s="426"/>
      <c r="N59" s="425"/>
      <c r="O59" s="435"/>
      <c r="P59" s="425"/>
      <c r="Q59" s="435"/>
      <c r="R59" s="425"/>
      <c r="S59" s="708"/>
      <c r="T59" s="910"/>
      <c r="U59" s="316"/>
      <c r="V59" s="316"/>
      <c r="W59" s="316"/>
      <c r="X59" s="316"/>
      <c r="Y59" s="316"/>
    </row>
    <row r="60" spans="1:25" x14ac:dyDescent="0.2">
      <c r="A60" s="799"/>
      <c r="B60" s="438"/>
      <c r="C60" s="438"/>
      <c r="D60" s="584"/>
      <c r="E60" s="584"/>
      <c r="F60" s="584"/>
      <c r="G60" s="584"/>
      <c r="H60" s="584"/>
      <c r="I60" s="584"/>
      <c r="J60" s="584"/>
      <c r="K60" s="584"/>
      <c r="L60" s="584"/>
      <c r="M60" s="584"/>
      <c r="N60" s="584"/>
      <c r="O60" s="584"/>
      <c r="P60" s="584"/>
      <c r="Q60" s="584"/>
      <c r="R60" s="597"/>
      <c r="S60" s="595"/>
      <c r="T60" s="316"/>
      <c r="U60" s="316"/>
      <c r="V60" s="316"/>
      <c r="W60" s="316"/>
      <c r="X60" s="316"/>
      <c r="Y60" s="316"/>
    </row>
    <row r="61" spans="1:25" x14ac:dyDescent="0.2">
      <c r="A61" s="799"/>
      <c r="B61" s="425"/>
      <c r="C61" s="425"/>
      <c r="D61" s="425"/>
      <c r="E61" s="425"/>
      <c r="F61" s="425"/>
      <c r="G61" s="425"/>
      <c r="H61" s="425"/>
      <c r="I61" s="786"/>
      <c r="J61" s="425"/>
      <c r="K61" s="426"/>
      <c r="L61" s="425"/>
      <c r="M61" s="787"/>
      <c r="N61" s="425"/>
      <c r="O61" s="786"/>
      <c r="P61" s="425"/>
      <c r="Q61" s="438"/>
      <c r="R61" s="438"/>
      <c r="S61" s="216"/>
      <c r="T61" s="316"/>
      <c r="U61" s="316"/>
      <c r="V61" s="316"/>
      <c r="W61" s="316"/>
      <c r="X61" s="316"/>
      <c r="Y61" s="316"/>
    </row>
    <row r="62" spans="1:25" x14ac:dyDescent="0.2">
      <c r="A62" s="799"/>
      <c r="B62" s="438"/>
      <c r="C62" s="438"/>
      <c r="D62" s="438"/>
      <c r="E62" s="438"/>
      <c r="F62" s="438"/>
      <c r="G62" s="438"/>
      <c r="H62" s="438"/>
      <c r="I62" s="438"/>
      <c r="J62" s="438"/>
      <c r="K62" s="438"/>
      <c r="L62" s="438"/>
      <c r="M62" s="438"/>
      <c r="N62" s="438"/>
      <c r="O62" s="438"/>
      <c r="P62" s="903"/>
      <c r="Q62" s="787"/>
      <c r="R62" s="787"/>
      <c r="S62" s="216"/>
      <c r="T62" s="316"/>
      <c r="U62" s="316"/>
      <c r="V62" s="316"/>
      <c r="W62" s="316"/>
      <c r="X62" s="316"/>
      <c r="Y62" s="316"/>
    </row>
    <row r="63" spans="1:25" x14ac:dyDescent="0.2">
      <c r="A63" s="799"/>
      <c r="B63" s="438"/>
      <c r="C63" s="438"/>
      <c r="D63" s="438"/>
      <c r="E63" s="438"/>
      <c r="F63" s="438"/>
      <c r="G63" s="438"/>
      <c r="H63" s="438"/>
      <c r="I63" s="438"/>
      <c r="J63" s="438"/>
      <c r="K63" s="438"/>
      <c r="L63" s="438"/>
      <c r="M63" s="438"/>
      <c r="N63" s="438"/>
      <c r="O63" s="438"/>
      <c r="P63" s="438"/>
      <c r="Q63" s="787"/>
      <c r="R63" s="787"/>
      <c r="S63" s="216"/>
      <c r="T63" s="316"/>
      <c r="U63" s="316"/>
      <c r="V63" s="316"/>
      <c r="W63" s="316"/>
      <c r="X63" s="316"/>
      <c r="Y63" s="316"/>
    </row>
    <row r="64" spans="1:25" x14ac:dyDescent="0.2">
      <c r="A64" s="799"/>
      <c r="B64" s="787"/>
      <c r="C64" s="787"/>
      <c r="D64" s="787"/>
      <c r="E64" s="787"/>
      <c r="F64" s="787"/>
      <c r="G64" s="788"/>
      <c r="H64" s="787"/>
      <c r="I64" s="787"/>
      <c r="J64" s="787"/>
      <c r="K64" s="787"/>
      <c r="L64" s="787"/>
      <c r="M64" s="787"/>
      <c r="N64" s="787"/>
      <c r="O64" s="787"/>
      <c r="P64" s="787"/>
      <c r="Q64" s="787"/>
      <c r="R64" s="787"/>
      <c r="S64" s="216"/>
      <c r="T64" s="316"/>
      <c r="U64" s="316"/>
      <c r="V64" s="316"/>
      <c r="W64" s="316"/>
      <c r="X64" s="316"/>
      <c r="Y64" s="316"/>
    </row>
    <row r="65" spans="1:25" x14ac:dyDescent="0.2">
      <c r="A65" s="799"/>
      <c r="B65" s="787"/>
      <c r="C65" s="787"/>
      <c r="D65" s="787"/>
      <c r="E65" s="787"/>
      <c r="F65" s="787"/>
      <c r="G65" s="788"/>
      <c r="H65" s="787"/>
      <c r="I65" s="787"/>
      <c r="J65" s="787"/>
      <c r="K65" s="787"/>
      <c r="L65" s="787"/>
      <c r="M65" s="787"/>
      <c r="N65" s="787"/>
      <c r="O65" s="787"/>
      <c r="P65" s="787"/>
      <c r="Q65" s="788"/>
      <c r="R65" s="788"/>
      <c r="S65" s="216"/>
      <c r="T65" s="316"/>
      <c r="U65" s="316"/>
      <c r="V65" s="316"/>
      <c r="W65" s="316"/>
      <c r="X65" s="316"/>
      <c r="Y65" s="316"/>
    </row>
    <row r="66" spans="1:25" x14ac:dyDescent="0.2">
      <c r="A66" s="799"/>
      <c r="B66" s="787"/>
      <c r="C66" s="787"/>
      <c r="D66" s="787"/>
      <c r="E66" s="787"/>
      <c r="F66" s="787"/>
      <c r="G66" s="788"/>
      <c r="H66" s="787"/>
      <c r="I66" s="787"/>
      <c r="J66" s="787"/>
      <c r="K66" s="787"/>
      <c r="L66" s="787"/>
      <c r="M66" s="787"/>
      <c r="N66" s="787"/>
      <c r="O66" s="787"/>
      <c r="P66" s="787"/>
      <c r="Q66" s="439"/>
      <c r="R66" s="439"/>
      <c r="S66" s="216"/>
      <c r="T66" s="316"/>
      <c r="U66" s="316"/>
      <c r="V66" s="316"/>
      <c r="W66" s="316"/>
      <c r="X66" s="316"/>
      <c r="Y66" s="316"/>
    </row>
    <row r="67" spans="1:25" x14ac:dyDescent="0.2">
      <c r="A67" s="817"/>
      <c r="B67" s="788"/>
      <c r="C67" s="788"/>
      <c r="D67" s="788"/>
      <c r="E67" s="788"/>
      <c r="F67" s="788"/>
      <c r="G67" s="788"/>
      <c r="H67" s="788"/>
      <c r="I67" s="788"/>
      <c r="J67" s="788"/>
      <c r="K67" s="788"/>
      <c r="L67" s="788"/>
      <c r="M67" s="788"/>
      <c r="N67" s="788"/>
      <c r="O67" s="788"/>
      <c r="P67" s="788"/>
      <c r="Q67" s="440"/>
      <c r="R67" s="440"/>
      <c r="S67" s="216"/>
      <c r="T67" s="316"/>
      <c r="U67" s="316"/>
      <c r="V67" s="316"/>
      <c r="W67" s="316"/>
      <c r="X67" s="316"/>
      <c r="Y67" s="316"/>
    </row>
    <row r="68" spans="1:25" x14ac:dyDescent="0.2">
      <c r="A68" s="817"/>
      <c r="B68" s="817"/>
      <c r="C68" s="817"/>
      <c r="D68" s="817"/>
      <c r="E68" s="817"/>
      <c r="F68" s="817"/>
      <c r="G68" s="817"/>
      <c r="H68" s="817"/>
      <c r="I68" s="817"/>
      <c r="J68" s="817"/>
      <c r="K68" s="817"/>
      <c r="L68" s="817"/>
      <c r="M68" s="817"/>
      <c r="N68" s="817"/>
      <c r="O68" s="817"/>
      <c r="P68" s="817"/>
      <c r="Q68" s="817"/>
      <c r="R68" s="817"/>
      <c r="S68" s="216"/>
      <c r="T68" s="316"/>
      <c r="U68" s="316"/>
      <c r="V68" s="316"/>
      <c r="W68" s="316"/>
      <c r="X68" s="316"/>
      <c r="Y68" s="316"/>
    </row>
    <row r="69" spans="1:25" x14ac:dyDescent="0.2">
      <c r="A69" s="817"/>
      <c r="B69" s="817"/>
      <c r="C69" s="817"/>
      <c r="D69" s="817"/>
      <c r="E69" s="817"/>
      <c r="F69" s="817"/>
      <c r="G69" s="817"/>
      <c r="H69" s="817"/>
      <c r="I69" s="817"/>
      <c r="J69" s="817"/>
      <c r="K69" s="817"/>
      <c r="L69" s="817"/>
      <c r="M69" s="817"/>
      <c r="N69" s="817"/>
      <c r="O69" s="817"/>
      <c r="P69" s="817"/>
      <c r="Q69" s="817"/>
      <c r="R69" s="817"/>
      <c r="S69" s="216"/>
    </row>
    <row r="70" spans="1:25" x14ac:dyDescent="0.2">
      <c r="A70" s="817"/>
      <c r="B70" s="817"/>
      <c r="C70" s="817"/>
      <c r="D70" s="817"/>
      <c r="E70" s="817"/>
      <c r="F70" s="817"/>
      <c r="G70" s="817"/>
      <c r="H70" s="817"/>
      <c r="I70" s="817"/>
      <c r="J70" s="817"/>
      <c r="K70" s="817"/>
      <c r="L70" s="817"/>
      <c r="M70" s="817"/>
      <c r="N70" s="817"/>
      <c r="O70" s="817"/>
      <c r="P70" s="817"/>
      <c r="Q70" s="817"/>
      <c r="R70" s="817"/>
      <c r="S70" s="216"/>
    </row>
    <row r="71" spans="1:25" x14ac:dyDescent="0.2">
      <c r="A71" s="817"/>
      <c r="B71" s="817"/>
      <c r="C71" s="817"/>
      <c r="D71" s="817"/>
      <c r="E71" s="817"/>
      <c r="F71" s="817"/>
      <c r="G71" s="817"/>
      <c r="H71" s="817"/>
      <c r="I71" s="817"/>
      <c r="J71" s="817"/>
      <c r="K71" s="817"/>
      <c r="L71" s="817"/>
      <c r="M71" s="817"/>
      <c r="N71" s="817"/>
      <c r="O71" s="817"/>
      <c r="P71" s="817"/>
      <c r="Q71" s="817"/>
      <c r="R71" s="817"/>
      <c r="S71" s="216"/>
    </row>
    <row r="72" spans="1:25" x14ac:dyDescent="0.2">
      <c r="A72" s="817"/>
      <c r="B72" s="817"/>
      <c r="C72" s="817"/>
      <c r="D72" s="817"/>
      <c r="E72" s="817"/>
      <c r="F72" s="817"/>
      <c r="G72" s="817"/>
      <c r="H72" s="817"/>
      <c r="I72" s="817"/>
      <c r="J72" s="817"/>
      <c r="K72" s="817"/>
      <c r="L72" s="817"/>
      <c r="M72" s="817"/>
      <c r="N72" s="817"/>
      <c r="O72" s="817"/>
      <c r="P72" s="817"/>
      <c r="Q72" s="817"/>
      <c r="R72" s="817"/>
      <c r="S72" s="216"/>
    </row>
    <row r="73" spans="1:25" x14ac:dyDescent="0.2">
      <c r="A73" s="817"/>
      <c r="B73" s="817"/>
      <c r="C73" s="817"/>
      <c r="D73" s="817"/>
      <c r="E73" s="817"/>
      <c r="F73" s="817"/>
      <c r="G73" s="817"/>
      <c r="H73" s="817"/>
      <c r="I73" s="817"/>
      <c r="J73" s="817"/>
      <c r="K73" s="817"/>
      <c r="L73" s="817"/>
      <c r="M73" s="817"/>
      <c r="N73" s="817"/>
      <c r="O73" s="817"/>
      <c r="P73" s="817"/>
      <c r="Q73" s="817"/>
      <c r="R73" s="817"/>
      <c r="S73" s="216"/>
    </row>
    <row r="74" spans="1:25" x14ac:dyDescent="0.2">
      <c r="A74" s="817"/>
      <c r="B74" s="817"/>
      <c r="C74" s="817"/>
      <c r="D74" s="817"/>
      <c r="E74" s="817"/>
      <c r="F74" s="817"/>
      <c r="G74" s="817"/>
      <c r="H74" s="817"/>
      <c r="I74" s="817"/>
      <c r="J74" s="817"/>
      <c r="K74" s="817"/>
      <c r="L74" s="817"/>
      <c r="M74" s="817"/>
      <c r="N74" s="817"/>
      <c r="O74" s="817"/>
      <c r="P74" s="817"/>
      <c r="Q74" s="817"/>
      <c r="R74" s="817"/>
      <c r="S74" s="216"/>
    </row>
    <row r="75" spans="1:25" x14ac:dyDescent="0.2">
      <c r="A75" s="817"/>
      <c r="B75" s="817"/>
      <c r="C75" s="817"/>
      <c r="D75" s="817"/>
      <c r="E75" s="817"/>
      <c r="F75" s="817"/>
      <c r="G75" s="817"/>
      <c r="H75" s="817"/>
      <c r="I75" s="817"/>
      <c r="J75" s="817"/>
      <c r="K75" s="817"/>
      <c r="L75" s="817"/>
      <c r="M75" s="817"/>
      <c r="N75" s="817"/>
      <c r="O75" s="817"/>
      <c r="P75" s="817"/>
      <c r="Q75" s="817"/>
      <c r="R75" s="817"/>
      <c r="S75" s="216"/>
    </row>
    <row r="76" spans="1:25" x14ac:dyDescent="0.2">
      <c r="A76" s="817"/>
      <c r="B76" s="817"/>
      <c r="C76" s="817"/>
      <c r="D76" s="817"/>
      <c r="E76" s="817"/>
      <c r="F76" s="817"/>
      <c r="G76" s="817"/>
      <c r="H76" s="817"/>
      <c r="I76" s="817"/>
      <c r="J76" s="817"/>
      <c r="K76" s="817"/>
      <c r="L76" s="817"/>
      <c r="M76" s="817"/>
      <c r="N76" s="817"/>
      <c r="O76" s="817"/>
      <c r="P76" s="817"/>
      <c r="Q76" s="817"/>
      <c r="R76" s="817"/>
      <c r="S76" s="216"/>
    </row>
    <row r="77" spans="1:25" x14ac:dyDescent="0.2">
      <c r="A77" s="817"/>
      <c r="B77" s="817"/>
      <c r="C77" s="817"/>
      <c r="D77" s="817"/>
      <c r="E77" s="817"/>
      <c r="F77" s="817"/>
      <c r="G77" s="817"/>
      <c r="H77" s="817"/>
      <c r="I77" s="817"/>
      <c r="J77" s="817"/>
      <c r="K77" s="817"/>
      <c r="L77" s="817"/>
      <c r="M77" s="817"/>
      <c r="N77" s="817"/>
      <c r="O77" s="817"/>
      <c r="P77" s="817"/>
      <c r="Q77" s="817"/>
      <c r="R77" s="817"/>
      <c r="S77" s="216"/>
    </row>
    <row r="78" spans="1:25" x14ac:dyDescent="0.2">
      <c r="A78" s="817"/>
      <c r="B78" s="817"/>
      <c r="C78" s="817"/>
      <c r="D78" s="817"/>
      <c r="E78" s="817"/>
      <c r="F78" s="817"/>
      <c r="G78" s="817"/>
      <c r="H78" s="817"/>
      <c r="I78" s="817"/>
      <c r="J78" s="817"/>
      <c r="K78" s="817"/>
      <c r="L78" s="817"/>
      <c r="M78" s="817"/>
      <c r="N78" s="817"/>
      <c r="O78" s="817"/>
      <c r="P78" s="817"/>
      <c r="Q78" s="817"/>
      <c r="R78" s="817"/>
      <c r="S78" s="216"/>
    </row>
    <row r="79" spans="1:25" x14ac:dyDescent="0.2">
      <c r="A79" s="817"/>
      <c r="B79" s="817"/>
      <c r="C79" s="817"/>
      <c r="D79" s="817"/>
      <c r="E79" s="817"/>
      <c r="F79" s="817"/>
      <c r="G79" s="817"/>
      <c r="H79" s="817"/>
      <c r="I79" s="817"/>
      <c r="J79" s="817"/>
      <c r="K79" s="817"/>
      <c r="L79" s="817"/>
      <c r="M79" s="817"/>
      <c r="N79" s="817"/>
      <c r="O79" s="817"/>
      <c r="P79" s="817"/>
      <c r="Q79" s="817"/>
      <c r="R79" s="817"/>
      <c r="S79" s="216"/>
    </row>
    <row r="80" spans="1:25" x14ac:dyDescent="0.2">
      <c r="A80" s="596"/>
      <c r="B80" s="596"/>
      <c r="C80" s="596"/>
      <c r="D80" s="596"/>
      <c r="E80" s="596"/>
      <c r="F80" s="596"/>
      <c r="G80" s="596"/>
      <c r="H80" s="596"/>
      <c r="I80" s="596"/>
      <c r="J80" s="596"/>
      <c r="K80" s="596"/>
      <c r="L80" s="596"/>
      <c r="M80" s="596"/>
      <c r="N80" s="596"/>
      <c r="O80" s="596"/>
      <c r="P80" s="596"/>
      <c r="Q80" s="596"/>
      <c r="R80" s="596"/>
      <c r="S80" s="216"/>
    </row>
    <row r="81" spans="1:19" x14ac:dyDescent="0.2">
      <c r="A81" s="596"/>
      <c r="B81" s="596"/>
      <c r="C81" s="596"/>
      <c r="D81" s="596"/>
      <c r="E81" s="596"/>
      <c r="F81" s="596"/>
      <c r="G81" s="596"/>
      <c r="H81" s="596"/>
      <c r="I81" s="596"/>
      <c r="J81" s="596"/>
      <c r="K81" s="596"/>
      <c r="L81" s="596"/>
      <c r="M81" s="596"/>
      <c r="N81" s="596"/>
      <c r="O81" s="596"/>
      <c r="P81" s="596"/>
      <c r="Q81" s="596"/>
      <c r="R81" s="596"/>
      <c r="S81" s="216"/>
    </row>
    <row r="82" spans="1:19" x14ac:dyDescent="0.2">
      <c r="A82" s="596"/>
      <c r="B82" s="596"/>
      <c r="C82" s="596"/>
      <c r="D82" s="596"/>
      <c r="E82" s="596"/>
      <c r="F82" s="596"/>
      <c r="G82" s="596"/>
      <c r="H82" s="596"/>
      <c r="I82" s="596"/>
      <c r="J82" s="596"/>
      <c r="K82" s="596"/>
      <c r="L82" s="596"/>
      <c r="M82" s="596"/>
      <c r="N82" s="596"/>
      <c r="O82" s="596"/>
      <c r="P82" s="596"/>
      <c r="Q82" s="596"/>
      <c r="R82" s="596"/>
      <c r="S82" s="216"/>
    </row>
    <row r="83" spans="1:19" x14ac:dyDescent="0.2">
      <c r="A83" s="596"/>
      <c r="B83" s="596"/>
      <c r="C83" s="596"/>
      <c r="D83" s="596"/>
      <c r="E83" s="596"/>
      <c r="F83" s="596"/>
      <c r="G83" s="596"/>
      <c r="H83" s="596"/>
      <c r="I83" s="596"/>
      <c r="J83" s="596"/>
      <c r="K83" s="596"/>
      <c r="L83" s="596"/>
      <c r="M83" s="596"/>
      <c r="N83" s="596"/>
      <c r="O83" s="596"/>
      <c r="P83" s="596"/>
      <c r="Q83" s="596"/>
      <c r="R83" s="596"/>
      <c r="S83" s="216"/>
    </row>
    <row r="84" spans="1:19" x14ac:dyDescent="0.2">
      <c r="A84" s="216"/>
      <c r="B84" s="216"/>
      <c r="C84" s="216"/>
      <c r="D84" s="216"/>
      <c r="E84" s="216"/>
      <c r="F84" s="216"/>
      <c r="G84" s="216"/>
      <c r="H84" s="216"/>
      <c r="I84" s="216"/>
      <c r="J84" s="216"/>
      <c r="K84" s="216"/>
      <c r="L84" s="216"/>
      <c r="M84" s="216"/>
      <c r="N84" s="216"/>
      <c r="O84" s="216"/>
      <c r="P84" s="216"/>
      <c r="Q84" s="216"/>
      <c r="R84" s="216"/>
      <c r="S84" s="216"/>
    </row>
  </sheetData>
  <sheetProtection password="D714" sheet="1" objects="1" scenarios="1"/>
  <customSheetViews>
    <customSheetView guid="{44A2B057-7D30-4594-817B-0DBCD9A92E4A}" fitToPage="1">
      <selection activeCell="J51" sqref="A1:J51"/>
      <pageMargins left="0.70866141732283472" right="0.70866141732283472" top="0.74803149606299213" bottom="0.74803149606299213" header="0.31496062992125984" footer="0.31496062992125984"/>
      <pageSetup paperSize="9" scale="63" orientation="portrait" r:id="rId1"/>
      <headerFooter>
        <oddFooter>&amp;C&amp;A</oddFooter>
      </headerFooter>
    </customSheetView>
    <customSheetView guid="{7FD99AA4-5903-494A-9F09-AEC84FBFFB84}" fitToPage="1">
      <selection activeCell="J51" sqref="A1:J51"/>
      <pageMargins left="0.70866141732283472" right="0.70866141732283472" top="0.74803149606299213" bottom="0.74803149606299213" header="0.31496062992125984" footer="0.31496062992125984"/>
      <pageSetup paperSize="9" scale="63" orientation="portrait" r:id="rId2"/>
      <headerFooter>
        <oddFooter>&amp;C&amp;A</oddFooter>
      </headerFooter>
    </customSheetView>
  </customSheetViews>
  <mergeCells count="9">
    <mergeCell ref="N5:N11"/>
    <mergeCell ref="P5:P11"/>
    <mergeCell ref="R5:R11"/>
    <mergeCell ref="B5:B11"/>
    <mergeCell ref="D5:D11"/>
    <mergeCell ref="F5:F11"/>
    <mergeCell ref="H5:H11"/>
    <mergeCell ref="J5:J11"/>
    <mergeCell ref="L5:L11"/>
  </mergeCells>
  <pageMargins left="0.70866141732283472" right="0.70866141732283472" top="0.74803149606299213" bottom="0.74803149606299213" header="0.31496062992125984" footer="0.31496062992125984"/>
  <pageSetup paperSize="9" scale="63" orientation="portrait" r:id="rId3"/>
  <headerFooter>
    <oddFooter>&amp;C&amp;A</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P66"/>
  <sheetViews>
    <sheetView topLeftCell="A13" workbookViewId="0">
      <selection activeCell="N21" sqref="N21"/>
    </sheetView>
  </sheetViews>
  <sheetFormatPr defaultRowHeight="15" x14ac:dyDescent="0.2"/>
  <cols>
    <col min="1" max="1" width="54.6640625" customWidth="1"/>
    <col min="2" max="2" width="5.6640625" customWidth="1"/>
    <col min="3" max="3" width="11.44140625" style="828" customWidth="1"/>
    <col min="4" max="4" width="0.88671875" style="828" customWidth="1"/>
    <col min="6" max="6" width="0.44140625" customWidth="1"/>
    <col min="7" max="7" width="8.77734375" style="828" customWidth="1"/>
    <col min="8" max="8" width="0.6640625" style="828" customWidth="1"/>
    <col min="9" max="9" width="10.109375" customWidth="1"/>
  </cols>
  <sheetData>
    <row r="1" spans="1:16" ht="15.75" x14ac:dyDescent="0.25">
      <c r="A1" s="14" t="str">
        <f>+'1'!A1</f>
        <v>CWM TAF LOCAL HEALTH BOARD ANNUAL ACCOUNTS 2018-19</v>
      </c>
      <c r="B1" s="67"/>
      <c r="C1" s="67"/>
      <c r="D1" s="67"/>
      <c r="E1" s="68"/>
      <c r="F1" s="68"/>
      <c r="G1" s="802"/>
      <c r="H1" s="802"/>
      <c r="I1" s="67"/>
      <c r="J1" s="315"/>
      <c r="K1" s="315"/>
      <c r="L1" s="315"/>
      <c r="M1" s="315"/>
      <c r="N1" s="316"/>
      <c r="O1" s="316"/>
      <c r="P1" s="316"/>
    </row>
    <row r="2" spans="1:16" x14ac:dyDescent="0.2">
      <c r="J2" s="316"/>
      <c r="K2" s="316"/>
      <c r="L2" s="316"/>
      <c r="M2" s="316"/>
      <c r="N2" s="316"/>
      <c r="O2" s="316"/>
      <c r="P2" s="316"/>
    </row>
    <row r="3" spans="1:16" ht="15.75" x14ac:dyDescent="0.25">
      <c r="A3" s="25" t="s">
        <v>753</v>
      </c>
      <c r="B3" s="620"/>
      <c r="C3" s="620"/>
      <c r="D3" s="620"/>
      <c r="E3" s="620"/>
      <c r="F3" s="620"/>
      <c r="G3" s="620"/>
      <c r="H3" s="620"/>
      <c r="I3" s="620"/>
      <c r="M3" s="316"/>
      <c r="N3" s="316"/>
      <c r="O3" s="316"/>
      <c r="P3" s="316"/>
    </row>
    <row r="4" spans="1:16" s="821" customFormat="1" ht="15.75" x14ac:dyDescent="0.25">
      <c r="A4" s="25"/>
      <c r="B4" s="620"/>
      <c r="C4" s="620"/>
      <c r="D4" s="620"/>
      <c r="E4" s="620"/>
      <c r="F4" s="620"/>
      <c r="G4" s="620"/>
      <c r="H4" s="620"/>
      <c r="I4" s="823"/>
      <c r="M4" s="316"/>
      <c r="N4" s="316"/>
      <c r="O4" s="316"/>
      <c r="P4" s="316"/>
    </row>
    <row r="5" spans="1:16" s="811" customFormat="1" ht="15.75" x14ac:dyDescent="0.25">
      <c r="A5" s="25"/>
      <c r="B5" s="620"/>
      <c r="C5" s="620"/>
      <c r="D5" s="620"/>
      <c r="E5" s="620"/>
      <c r="F5" s="620"/>
      <c r="G5" s="620"/>
      <c r="H5" s="620"/>
      <c r="I5" s="620"/>
      <c r="M5" s="316"/>
      <c r="N5" s="316"/>
      <c r="O5" s="316"/>
      <c r="P5" s="316"/>
    </row>
    <row r="6" spans="1:16" x14ac:dyDescent="0.2">
      <c r="A6" s="155"/>
      <c r="B6" s="214"/>
      <c r="C6" s="512" t="s">
        <v>67</v>
      </c>
      <c r="D6" s="214"/>
      <c r="E6" s="512" t="s">
        <v>67</v>
      </c>
      <c r="F6" s="512"/>
      <c r="G6" s="358" t="s">
        <v>67</v>
      </c>
      <c r="H6" s="512"/>
      <c r="I6" s="358" t="s">
        <v>67</v>
      </c>
      <c r="M6" s="316"/>
      <c r="N6" s="316"/>
      <c r="O6" s="316"/>
      <c r="P6" s="316"/>
    </row>
    <row r="7" spans="1:16" x14ac:dyDescent="0.2">
      <c r="A7" s="155"/>
      <c r="B7" s="214"/>
      <c r="C7" s="289">
        <v>2019</v>
      </c>
      <c r="D7" s="214"/>
      <c r="E7" s="289">
        <v>2019</v>
      </c>
      <c r="F7" s="289"/>
      <c r="G7" s="290">
        <v>2018</v>
      </c>
      <c r="H7" s="289"/>
      <c r="I7" s="290">
        <v>2018</v>
      </c>
      <c r="M7" s="316"/>
      <c r="N7" s="316"/>
      <c r="O7" s="316"/>
      <c r="P7" s="316"/>
    </row>
    <row r="8" spans="1:16" x14ac:dyDescent="0.2">
      <c r="A8" s="610"/>
      <c r="B8" s="171" t="s">
        <v>66</v>
      </c>
      <c r="C8" s="289" t="s">
        <v>23</v>
      </c>
      <c r="D8" s="171"/>
      <c r="E8" s="289" t="s">
        <v>23</v>
      </c>
      <c r="F8" s="289"/>
      <c r="G8" s="290" t="s">
        <v>23</v>
      </c>
      <c r="H8" s="289"/>
      <c r="I8" s="290" t="s">
        <v>23</v>
      </c>
      <c r="M8" s="316"/>
      <c r="N8" s="316"/>
      <c r="O8" s="316"/>
      <c r="P8" s="316"/>
    </row>
    <row r="9" spans="1:16" x14ac:dyDescent="0.2">
      <c r="A9" s="610"/>
      <c r="B9" s="171"/>
      <c r="C9" s="31" t="s">
        <v>710</v>
      </c>
      <c r="D9" s="997"/>
      <c r="E9" s="33"/>
      <c r="F9" s="37"/>
      <c r="G9" s="33" t="s">
        <v>710</v>
      </c>
      <c r="H9" s="289"/>
      <c r="I9" s="30"/>
      <c r="M9" s="316"/>
      <c r="N9" s="316"/>
      <c r="O9" s="316"/>
      <c r="P9" s="316"/>
    </row>
    <row r="10" spans="1:16" x14ac:dyDescent="0.2">
      <c r="A10" s="4" t="s">
        <v>39</v>
      </c>
      <c r="B10" s="171"/>
      <c r="C10" s="31" t="s">
        <v>711</v>
      </c>
      <c r="D10" s="997"/>
      <c r="E10" s="33"/>
      <c r="F10" s="37"/>
      <c r="G10" s="33" t="s">
        <v>711</v>
      </c>
      <c r="H10" s="30"/>
      <c r="I10" s="30"/>
      <c r="M10" s="316"/>
      <c r="N10" s="316"/>
      <c r="O10" s="316"/>
      <c r="P10" s="316"/>
    </row>
    <row r="11" spans="1:16" x14ac:dyDescent="0.2">
      <c r="A11" s="610" t="s">
        <v>40</v>
      </c>
      <c r="B11" s="73">
        <v>11</v>
      </c>
      <c r="C11" s="76">
        <f>+'35'!R41</f>
        <v>363772</v>
      </c>
      <c r="D11" s="73"/>
      <c r="E11" s="76">
        <f>+'35'!R41</f>
        <v>363772</v>
      </c>
      <c r="F11" s="76"/>
      <c r="G11" s="84">
        <f>+'36'!R41</f>
        <v>362968</v>
      </c>
      <c r="H11" s="78"/>
      <c r="I11" s="84">
        <f>+'36'!R41</f>
        <v>362968</v>
      </c>
    </row>
    <row r="12" spans="1:16" x14ac:dyDescent="0.2">
      <c r="A12" s="610" t="s">
        <v>41</v>
      </c>
      <c r="B12" s="73">
        <v>12</v>
      </c>
      <c r="C12" s="76">
        <f>+'39'!N40</f>
        <v>913</v>
      </c>
      <c r="D12" s="73"/>
      <c r="E12" s="76">
        <f>+'39'!N40</f>
        <v>913</v>
      </c>
      <c r="F12" s="76"/>
      <c r="G12" s="84">
        <f>+'40'!N40</f>
        <v>1061</v>
      </c>
      <c r="H12" s="78"/>
      <c r="I12" s="84">
        <f>+'40'!N40</f>
        <v>1061</v>
      </c>
    </row>
    <row r="13" spans="1:16" x14ac:dyDescent="0.2">
      <c r="A13" s="610" t="s">
        <v>42</v>
      </c>
      <c r="B13" s="73">
        <v>15</v>
      </c>
      <c r="C13" s="76">
        <f>+'44'!F43</f>
        <v>38734</v>
      </c>
      <c r="D13" s="73"/>
      <c r="E13" s="76">
        <f>+'44'!H43</f>
        <v>38734</v>
      </c>
      <c r="F13" s="78"/>
      <c r="G13" s="84">
        <f>+'44'!J43</f>
        <v>48087</v>
      </c>
      <c r="H13" s="78"/>
      <c r="I13" s="84">
        <f>+'44'!L43</f>
        <v>48087</v>
      </c>
    </row>
    <row r="14" spans="1:16" x14ac:dyDescent="0.2">
      <c r="A14" s="610" t="s">
        <v>43</v>
      </c>
      <c r="B14" s="73">
        <v>16</v>
      </c>
      <c r="C14" s="79">
        <f>+'45'!I20</f>
        <v>0</v>
      </c>
      <c r="D14" s="73"/>
      <c r="E14" s="79">
        <f>+'45'!I20</f>
        <v>0</v>
      </c>
      <c r="F14" s="78"/>
      <c r="G14" s="80">
        <f>+'45'!K20</f>
        <v>0</v>
      </c>
      <c r="H14" s="78"/>
      <c r="I14" s="80">
        <f>+'45'!K20</f>
        <v>0</v>
      </c>
      <c r="K14" s="316"/>
    </row>
    <row r="15" spans="1:16" x14ac:dyDescent="0.2">
      <c r="A15" s="4" t="s">
        <v>45</v>
      </c>
      <c r="B15" s="74"/>
      <c r="C15" s="203">
        <f>SUM(C11:C14)</f>
        <v>403419</v>
      </c>
      <c r="D15" s="74"/>
      <c r="E15" s="203">
        <f>SUM(E11:E14)</f>
        <v>403419</v>
      </c>
      <c r="F15" s="449"/>
      <c r="G15" s="204">
        <f>SUM(G11:G14)</f>
        <v>412116</v>
      </c>
      <c r="H15" s="449"/>
      <c r="I15" s="204">
        <f>SUM(I11:I14)</f>
        <v>412116</v>
      </c>
    </row>
    <row r="16" spans="1:16" x14ac:dyDescent="0.2">
      <c r="A16" s="4" t="s">
        <v>46</v>
      </c>
      <c r="B16" s="72"/>
      <c r="C16" s="76"/>
      <c r="D16" s="72"/>
      <c r="E16" s="76"/>
      <c r="F16" s="78"/>
      <c r="G16" s="77"/>
      <c r="H16" s="78"/>
      <c r="I16" s="77"/>
    </row>
    <row r="17" spans="1:9" x14ac:dyDescent="0.2">
      <c r="A17" s="610" t="s">
        <v>47</v>
      </c>
      <c r="B17" s="73">
        <v>14</v>
      </c>
      <c r="C17" s="76">
        <f>+'43'!F12</f>
        <v>4291</v>
      </c>
      <c r="D17" s="73"/>
      <c r="E17" s="76">
        <f>+'43'!F12</f>
        <v>4291</v>
      </c>
      <c r="F17" s="78"/>
      <c r="G17" s="77">
        <f>+'43'!H12</f>
        <v>4372</v>
      </c>
      <c r="H17" s="78"/>
      <c r="I17" s="77">
        <f>+'43'!H12</f>
        <v>4372</v>
      </c>
    </row>
    <row r="18" spans="1:9" x14ac:dyDescent="0.2">
      <c r="A18" s="610" t="s">
        <v>42</v>
      </c>
      <c r="B18" s="73">
        <v>15</v>
      </c>
      <c r="C18" s="76">
        <f>+'44'!F25</f>
        <v>84183</v>
      </c>
      <c r="D18" s="73"/>
      <c r="E18" s="1037">
        <f>+'44'!H25</f>
        <v>93798</v>
      </c>
      <c r="F18" s="78"/>
      <c r="G18" s="77">
        <f>+'44'!J25</f>
        <v>57333</v>
      </c>
      <c r="H18" s="78"/>
      <c r="I18" s="1039">
        <f>+'44'!L25</f>
        <v>67972</v>
      </c>
    </row>
    <row r="19" spans="1:9" x14ac:dyDescent="0.2">
      <c r="A19" s="610" t="s">
        <v>43</v>
      </c>
      <c r="B19" s="73">
        <v>16</v>
      </c>
      <c r="C19" s="76">
        <f>+'45'!E20</f>
        <v>0</v>
      </c>
      <c r="D19" s="73"/>
      <c r="E19" s="76">
        <f>+'45'!E20</f>
        <v>0</v>
      </c>
      <c r="F19" s="78"/>
      <c r="G19" s="77">
        <f>+'45'!G20</f>
        <v>22</v>
      </c>
      <c r="H19" s="78"/>
      <c r="I19" s="77">
        <f>+'45'!G20</f>
        <v>22</v>
      </c>
    </row>
    <row r="20" spans="1:9" x14ac:dyDescent="0.2">
      <c r="A20" s="610" t="s">
        <v>48</v>
      </c>
      <c r="B20" s="73">
        <v>17</v>
      </c>
      <c r="C20" s="79">
        <f>+'45'!E43</f>
        <v>316</v>
      </c>
      <c r="D20" s="73"/>
      <c r="E20" s="1047">
        <f>+'45'!G43</f>
        <v>8957</v>
      </c>
      <c r="F20" s="81"/>
      <c r="G20" s="80">
        <f>+'45'!I43</f>
        <v>-289</v>
      </c>
      <c r="H20" s="81"/>
      <c r="I20" s="80">
        <f>+'45'!K43</f>
        <v>11285</v>
      </c>
    </row>
    <row r="21" spans="1:9" x14ac:dyDescent="0.2">
      <c r="A21" s="610"/>
      <c r="B21" s="73"/>
      <c r="C21" s="76">
        <f>SUM(C17:C20)</f>
        <v>88790</v>
      </c>
      <c r="D21" s="73"/>
      <c r="E21" s="76">
        <f>SUM(E17:E20)</f>
        <v>107046</v>
      </c>
      <c r="F21" s="78"/>
      <c r="G21" s="77">
        <f>SUM(G17:G20)</f>
        <v>61438</v>
      </c>
      <c r="H21" s="78"/>
      <c r="I21" s="77">
        <f>SUM(I17:I20)</f>
        <v>83651</v>
      </c>
    </row>
    <row r="22" spans="1:9" x14ac:dyDescent="0.2">
      <c r="A22" s="610" t="s">
        <v>49</v>
      </c>
      <c r="B22" s="73">
        <v>11</v>
      </c>
      <c r="C22" s="79">
        <f>+'38'!L13</f>
        <v>0</v>
      </c>
      <c r="D22" s="73"/>
      <c r="E22" s="79">
        <f>+'38'!L13</f>
        <v>0</v>
      </c>
      <c r="F22" s="78"/>
      <c r="G22" s="80">
        <f>+'38'!L22</f>
        <v>0</v>
      </c>
      <c r="H22" s="78"/>
      <c r="I22" s="80">
        <f>+'38'!L22</f>
        <v>0</v>
      </c>
    </row>
    <row r="23" spans="1:9" x14ac:dyDescent="0.2">
      <c r="A23" s="4" t="s">
        <v>50</v>
      </c>
      <c r="B23" s="74"/>
      <c r="C23" s="82">
        <f>+C21+C22</f>
        <v>88790</v>
      </c>
      <c r="D23" s="74"/>
      <c r="E23" s="82">
        <f>+E21+E22</f>
        <v>107046</v>
      </c>
      <c r="F23" s="78"/>
      <c r="G23" s="83">
        <f>+G21+G22</f>
        <v>61438</v>
      </c>
      <c r="H23" s="78"/>
      <c r="I23" s="83">
        <f>+I21+I22</f>
        <v>83651</v>
      </c>
    </row>
    <row r="24" spans="1:9" x14ac:dyDescent="0.2">
      <c r="A24" s="4" t="s">
        <v>51</v>
      </c>
      <c r="B24" s="74"/>
      <c r="C24" s="82">
        <f>+C23+C15</f>
        <v>492209</v>
      </c>
      <c r="D24" s="74"/>
      <c r="E24" s="82">
        <f>+E23+E15</f>
        <v>510465</v>
      </c>
      <c r="F24" s="78"/>
      <c r="G24" s="83">
        <f>+G23+G15</f>
        <v>473554</v>
      </c>
      <c r="H24" s="78"/>
      <c r="I24" s="83">
        <f>+I23+I15</f>
        <v>495767</v>
      </c>
    </row>
    <row r="25" spans="1:9" x14ac:dyDescent="0.2">
      <c r="A25" s="4" t="s">
        <v>52</v>
      </c>
      <c r="B25" s="72"/>
      <c r="C25" s="76"/>
      <c r="D25" s="72"/>
      <c r="E25" s="76"/>
      <c r="F25" s="78"/>
      <c r="G25" s="77"/>
      <c r="H25" s="78"/>
      <c r="I25" s="77"/>
    </row>
    <row r="26" spans="1:9" x14ac:dyDescent="0.2">
      <c r="A26" s="610" t="s">
        <v>53</v>
      </c>
      <c r="B26" s="73">
        <v>18</v>
      </c>
      <c r="C26" s="76">
        <f>-'46'!B39</f>
        <v>-96500</v>
      </c>
      <c r="D26" s="73"/>
      <c r="E26" s="76">
        <f>-'46'!D39</f>
        <v>-126436</v>
      </c>
      <c r="F26" s="78"/>
      <c r="G26" s="77">
        <f>-'46'!F39</f>
        <v>-75689</v>
      </c>
      <c r="H26" s="78"/>
      <c r="I26" s="77">
        <f>-'46'!H39</f>
        <v>-109582</v>
      </c>
    </row>
    <row r="27" spans="1:9" x14ac:dyDescent="0.2">
      <c r="A27" s="610" t="s">
        <v>54</v>
      </c>
      <c r="B27" s="73">
        <v>19</v>
      </c>
      <c r="C27" s="76">
        <f>-'47'!F16</f>
        <v>0</v>
      </c>
      <c r="D27" s="73"/>
      <c r="E27" s="76">
        <f>-'47'!F16</f>
        <v>0</v>
      </c>
      <c r="F27" s="78"/>
      <c r="G27" s="77">
        <f>-'47'!H16</f>
        <v>0</v>
      </c>
      <c r="H27" s="78"/>
      <c r="I27" s="77">
        <f>-'47'!H16</f>
        <v>0</v>
      </c>
    </row>
    <row r="28" spans="1:9" x14ac:dyDescent="0.2">
      <c r="A28" s="610" t="s">
        <v>55</v>
      </c>
      <c r="B28" s="73">
        <v>20</v>
      </c>
      <c r="C28" s="1040">
        <f>-47959+163-1</f>
        <v>-47797</v>
      </c>
      <c r="D28" s="73"/>
      <c r="E28" s="78">
        <f>-'48'!R21</f>
        <v>-47959</v>
      </c>
      <c r="F28" s="78"/>
      <c r="G28" s="629">
        <v>-34733</v>
      </c>
      <c r="H28" s="78"/>
      <c r="I28" s="84">
        <f>-'49'!R21</f>
        <v>-34895</v>
      </c>
    </row>
    <row r="29" spans="1:9" x14ac:dyDescent="0.2">
      <c r="A29" s="4" t="s">
        <v>56</v>
      </c>
      <c r="B29" s="74"/>
      <c r="C29" s="82">
        <f>SUM(C26:C28)</f>
        <v>-144297</v>
      </c>
      <c r="D29" s="74"/>
      <c r="E29" s="82">
        <f>SUM(E26:E28)</f>
        <v>-174395</v>
      </c>
      <c r="F29" s="78"/>
      <c r="G29" s="83">
        <f>SUM(G26:G28)</f>
        <v>-110422</v>
      </c>
      <c r="H29" s="78"/>
      <c r="I29" s="83">
        <f>SUM(I26:I28)</f>
        <v>-144477</v>
      </c>
    </row>
    <row r="30" spans="1:9" x14ac:dyDescent="0.2">
      <c r="A30" s="4" t="s">
        <v>57</v>
      </c>
      <c r="B30" s="74"/>
      <c r="C30" s="82">
        <f>+C23+C29</f>
        <v>-55507</v>
      </c>
      <c r="D30" s="74"/>
      <c r="E30" s="82">
        <f>+E23+E29</f>
        <v>-67349</v>
      </c>
      <c r="F30" s="78"/>
      <c r="G30" s="83">
        <f>+G23+G29</f>
        <v>-48984</v>
      </c>
      <c r="H30" s="78"/>
      <c r="I30" s="83">
        <f>+I23+I29</f>
        <v>-60826</v>
      </c>
    </row>
    <row r="31" spans="1:9" x14ac:dyDescent="0.2">
      <c r="A31" s="4" t="s">
        <v>58</v>
      </c>
      <c r="B31" s="74"/>
      <c r="C31" s="78"/>
      <c r="D31" s="74"/>
      <c r="E31" s="78"/>
      <c r="F31" s="78"/>
      <c r="G31" s="84"/>
      <c r="H31" s="78"/>
      <c r="I31" s="84"/>
    </row>
    <row r="32" spans="1:9" x14ac:dyDescent="0.2">
      <c r="A32" s="610" t="s">
        <v>53</v>
      </c>
      <c r="B32" s="73">
        <v>18</v>
      </c>
      <c r="C32" s="76">
        <f>-'46'!B70</f>
        <v>-1466</v>
      </c>
      <c r="D32" s="73"/>
      <c r="E32" s="76">
        <f>-'46'!D70</f>
        <v>-1466</v>
      </c>
      <c r="F32" s="78"/>
      <c r="G32" s="77">
        <f>-'46'!F70</f>
        <v>-1621</v>
      </c>
      <c r="H32" s="78"/>
      <c r="I32" s="77">
        <f>-'46'!H70</f>
        <v>-1621</v>
      </c>
    </row>
    <row r="33" spans="1:12" x14ac:dyDescent="0.2">
      <c r="A33" s="610" t="s">
        <v>54</v>
      </c>
      <c r="B33" s="73">
        <v>19</v>
      </c>
      <c r="C33" s="76">
        <f>-'47'!J16</f>
        <v>0</v>
      </c>
      <c r="D33" s="73"/>
      <c r="E33" s="76">
        <f>-'47'!J16</f>
        <v>0</v>
      </c>
      <c r="F33" s="78"/>
      <c r="G33" s="77">
        <f>-'47'!L16</f>
        <v>0</v>
      </c>
      <c r="H33" s="78"/>
      <c r="I33" s="77">
        <f>-'47'!L16</f>
        <v>0</v>
      </c>
    </row>
    <row r="34" spans="1:12" x14ac:dyDescent="0.2">
      <c r="A34" s="610" t="s">
        <v>55</v>
      </c>
      <c r="B34" s="73">
        <v>20</v>
      </c>
      <c r="C34" s="76">
        <f>-'48'!R32</f>
        <v>-43372</v>
      </c>
      <c r="D34" s="73"/>
      <c r="E34" s="76">
        <f>-'48'!R32</f>
        <v>-43372</v>
      </c>
      <c r="F34" s="78"/>
      <c r="G34" s="77">
        <f>-'49'!R32</f>
        <v>-53833</v>
      </c>
      <c r="H34" s="78"/>
      <c r="I34" s="77">
        <f>-'49'!R32</f>
        <v>-53833</v>
      </c>
    </row>
    <row r="35" spans="1:12" x14ac:dyDescent="0.2">
      <c r="A35" s="4" t="s">
        <v>59</v>
      </c>
      <c r="B35" s="74"/>
      <c r="C35" s="82">
        <f>SUM(C32:C34)</f>
        <v>-44838</v>
      </c>
      <c r="D35" s="74"/>
      <c r="E35" s="82">
        <f>SUM(E32:E34)</f>
        <v>-44838</v>
      </c>
      <c r="F35" s="78"/>
      <c r="G35" s="83">
        <f>SUM(G32:G34)</f>
        <v>-55454</v>
      </c>
      <c r="H35" s="78"/>
      <c r="I35" s="83">
        <f>SUM(I32:I34)</f>
        <v>-55454</v>
      </c>
    </row>
    <row r="36" spans="1:12" x14ac:dyDescent="0.2">
      <c r="A36" s="4" t="s">
        <v>60</v>
      </c>
      <c r="B36" s="74"/>
      <c r="C36" s="82">
        <f>+C24+C29+C35</f>
        <v>303074</v>
      </c>
      <c r="D36" s="74"/>
      <c r="E36" s="82">
        <f>+E24+E29+E35</f>
        <v>291232</v>
      </c>
      <c r="F36" s="78"/>
      <c r="G36" s="83">
        <f>+G24+G29+G35</f>
        <v>307678</v>
      </c>
      <c r="H36" s="78"/>
      <c r="I36" s="83">
        <f>+I24+I29+I35</f>
        <v>295836</v>
      </c>
    </row>
    <row r="37" spans="1:12" x14ac:dyDescent="0.2">
      <c r="A37" s="4"/>
      <c r="B37" s="74"/>
      <c r="C37" s="78"/>
      <c r="D37" s="74"/>
      <c r="E37" s="78"/>
      <c r="F37" s="78"/>
      <c r="G37" s="84"/>
      <c r="H37" s="78"/>
      <c r="I37" s="84"/>
    </row>
    <row r="38" spans="1:12" x14ac:dyDescent="0.2">
      <c r="A38" s="4" t="s">
        <v>61</v>
      </c>
      <c r="B38" s="74"/>
      <c r="C38" s="78"/>
      <c r="D38" s="74"/>
      <c r="E38" s="78"/>
      <c r="F38" s="78"/>
      <c r="G38" s="84"/>
      <c r="H38" s="78"/>
      <c r="I38" s="84"/>
    </row>
    <row r="39" spans="1:12" x14ac:dyDescent="0.2">
      <c r="A39" s="4" t="s">
        <v>62</v>
      </c>
      <c r="B39" s="72"/>
      <c r="C39" s="78"/>
      <c r="D39" s="72"/>
      <c r="E39" s="78"/>
      <c r="F39" s="78"/>
      <c r="G39" s="84"/>
      <c r="H39" s="78"/>
      <c r="I39" s="84"/>
    </row>
    <row r="40" spans="1:12" x14ac:dyDescent="0.2">
      <c r="A40" s="610" t="s">
        <v>63</v>
      </c>
      <c r="B40" s="73"/>
      <c r="C40" s="1041">
        <v>277070</v>
      </c>
      <c r="D40" s="114"/>
      <c r="E40" s="1037">
        <f>+'5'!B25</f>
        <v>265228</v>
      </c>
      <c r="F40" s="1038"/>
      <c r="G40" s="1039">
        <v>276961</v>
      </c>
      <c r="H40" s="1038"/>
      <c r="I40" s="1039">
        <v>265119</v>
      </c>
    </row>
    <row r="41" spans="1:12" x14ac:dyDescent="0.2">
      <c r="A41" s="610" t="s">
        <v>64</v>
      </c>
      <c r="B41" s="73"/>
      <c r="C41" s="76">
        <f>+'5'!D25</f>
        <v>26004</v>
      </c>
      <c r="D41" s="73"/>
      <c r="E41" s="76">
        <f>+'5'!D25</f>
        <v>26004</v>
      </c>
      <c r="F41" s="78"/>
      <c r="G41" s="1039">
        <v>30717</v>
      </c>
      <c r="H41" s="1038"/>
      <c r="I41" s="1039">
        <v>30717</v>
      </c>
    </row>
    <row r="42" spans="1:12" ht="15.75" thickBot="1" x14ac:dyDescent="0.25">
      <c r="A42" s="4" t="s">
        <v>65</v>
      </c>
      <c r="B42" s="72"/>
      <c r="C42" s="85">
        <f>SUM(C40:C41)</f>
        <v>303074</v>
      </c>
      <c r="D42" s="72"/>
      <c r="E42" s="85">
        <f>SUM(E40:E41)</f>
        <v>291232</v>
      </c>
      <c r="F42" s="78"/>
      <c r="G42" s="86">
        <f>SUM(G40:G41)</f>
        <v>307678</v>
      </c>
      <c r="H42" s="78"/>
      <c r="I42" s="86">
        <f>SUM(I40:I41)</f>
        <v>295836</v>
      </c>
    </row>
    <row r="43" spans="1:12" x14ac:dyDescent="0.2">
      <c r="A43" s="19"/>
      <c r="B43" s="88"/>
      <c r="C43" s="832"/>
      <c r="D43" s="831"/>
      <c r="E43" s="133"/>
      <c r="F43" s="46"/>
      <c r="G43" s="831"/>
      <c r="H43" s="46"/>
      <c r="I43" s="88"/>
    </row>
    <row r="44" spans="1:12" s="638" customFormat="1" x14ac:dyDescent="0.2">
      <c r="A44" s="833" t="s">
        <v>843</v>
      </c>
      <c r="B44" s="833"/>
      <c r="C44" s="833"/>
      <c r="D44" s="833"/>
      <c r="E44" s="1132"/>
      <c r="F44" s="1133"/>
      <c r="G44" s="1133"/>
      <c r="H44" s="1133"/>
      <c r="I44" s="10"/>
    </row>
    <row r="45" spans="1:12" s="1060" customFormat="1" ht="17.25" x14ac:dyDescent="0.3">
      <c r="A45" s="1094"/>
      <c r="B45" s="1056"/>
      <c r="C45" s="1056"/>
      <c r="D45" s="1056"/>
      <c r="E45" s="1092"/>
      <c r="F45" s="1093"/>
      <c r="G45" s="1093"/>
      <c r="H45" s="1093"/>
      <c r="I45" s="1084"/>
      <c r="L45" s="1095"/>
    </row>
    <row r="46" spans="1:12" s="1060" customFormat="1" x14ac:dyDescent="0.2">
      <c r="A46" s="1056"/>
      <c r="B46" s="1056"/>
      <c r="C46" s="1056"/>
      <c r="D46" s="1056"/>
      <c r="E46" s="1092"/>
      <c r="F46" s="1093"/>
      <c r="G46" s="1093"/>
      <c r="H46" s="1093"/>
      <c r="I46" s="1084"/>
    </row>
    <row r="47" spans="1:12" s="1060" customFormat="1" x14ac:dyDescent="0.2">
      <c r="A47" s="1056"/>
      <c r="B47" s="1056"/>
      <c r="C47" s="1056"/>
      <c r="D47" s="1056"/>
      <c r="E47" s="1092"/>
      <c r="F47" s="1092"/>
      <c r="G47" s="1092"/>
      <c r="H47" s="1092"/>
      <c r="I47" s="1084"/>
    </row>
    <row r="48" spans="1:12" s="638" customFormat="1" ht="15.75" x14ac:dyDescent="0.25">
      <c r="A48" s="833" t="s">
        <v>796</v>
      </c>
      <c r="B48" s="833"/>
      <c r="C48" s="833"/>
      <c r="D48" s="833"/>
      <c r="E48" s="10"/>
      <c r="F48" s="75"/>
      <c r="G48" s="75"/>
      <c r="H48" s="75"/>
      <c r="I48" s="831" t="s">
        <v>844</v>
      </c>
    </row>
    <row r="49" spans="1:9" s="638" customFormat="1" x14ac:dyDescent="0.2">
      <c r="A49" s="833"/>
      <c r="B49" s="833"/>
      <c r="C49" s="833"/>
      <c r="D49" s="833"/>
      <c r="E49" s="1132"/>
      <c r="F49" s="1132"/>
      <c r="G49" s="1132"/>
      <c r="H49" s="1132"/>
      <c r="I49" s="1132"/>
    </row>
    <row r="50" spans="1:9" s="1060" customFormat="1" x14ac:dyDescent="0.2">
      <c r="A50" s="1056"/>
      <c r="B50" s="1056"/>
      <c r="C50" s="1056"/>
      <c r="D50" s="1056"/>
      <c r="E50" s="1092"/>
      <c r="F50" s="1092"/>
      <c r="G50" s="1092"/>
      <c r="H50" s="1092"/>
      <c r="I50" s="1084"/>
    </row>
    <row r="51" spans="1:9" s="1060" customFormat="1" x14ac:dyDescent="0.2">
      <c r="A51" s="670" t="s">
        <v>842</v>
      </c>
      <c r="B51" s="1056"/>
      <c r="C51" s="1056"/>
      <c r="D51" s="1056"/>
      <c r="E51" s="1092"/>
      <c r="F51" s="1092"/>
      <c r="G51" s="1092"/>
      <c r="H51" s="1092"/>
      <c r="I51" s="1084"/>
    </row>
    <row r="52" spans="1:9" ht="15.75" x14ac:dyDescent="0.25">
      <c r="A52" s="833"/>
      <c r="B52" s="71"/>
      <c r="C52" s="71"/>
      <c r="D52" s="71"/>
      <c r="E52" s="89"/>
      <c r="F52" s="89"/>
      <c r="G52" s="89"/>
      <c r="H52" s="89"/>
      <c r="I52" s="90"/>
    </row>
    <row r="53" spans="1:9" x14ac:dyDescent="0.2">
      <c r="A53" s="833"/>
      <c r="B53" s="71"/>
      <c r="C53" s="71"/>
      <c r="D53" s="71"/>
      <c r="E53" s="216"/>
      <c r="F53" s="216"/>
      <c r="G53" s="819"/>
      <c r="H53" s="819"/>
      <c r="I53" s="216"/>
    </row>
    <row r="54" spans="1:9" x14ac:dyDescent="0.2">
      <c r="B54" s="71"/>
      <c r="C54" s="71"/>
      <c r="D54" s="71"/>
    </row>
    <row r="55" spans="1:9" x14ac:dyDescent="0.2">
      <c r="B55" s="71"/>
      <c r="C55" s="71"/>
      <c r="D55" s="71"/>
    </row>
    <row r="56" spans="1:9" x14ac:dyDescent="0.2">
      <c r="B56" s="71"/>
      <c r="C56" s="71"/>
      <c r="D56" s="71"/>
    </row>
    <row r="57" spans="1:9" x14ac:dyDescent="0.2">
      <c r="B57" s="71"/>
      <c r="C57" s="71"/>
      <c r="D57" s="71"/>
    </row>
    <row r="58" spans="1:9" x14ac:dyDescent="0.2">
      <c r="B58" s="71"/>
      <c r="C58" s="71"/>
      <c r="D58" s="71"/>
    </row>
    <row r="59" spans="1:9" x14ac:dyDescent="0.2">
      <c r="B59" s="71"/>
      <c r="C59" s="71"/>
      <c r="D59" s="71"/>
    </row>
    <row r="60" spans="1:9" x14ac:dyDescent="0.2">
      <c r="B60" s="71"/>
      <c r="C60" s="71"/>
      <c r="D60" s="71"/>
    </row>
    <row r="61" spans="1:9" x14ac:dyDescent="0.2">
      <c r="B61" s="19"/>
      <c r="C61" s="833"/>
      <c r="D61" s="833"/>
    </row>
    <row r="62" spans="1:9" ht="15.75" x14ac:dyDescent="0.25">
      <c r="B62" s="75"/>
      <c r="C62" s="75"/>
      <c r="D62" s="75"/>
    </row>
    <row r="63" spans="1:9" ht="15.75" x14ac:dyDescent="0.25">
      <c r="B63" s="75"/>
      <c r="C63" s="75"/>
      <c r="D63" s="75"/>
    </row>
    <row r="64" spans="1:9" ht="15.75" x14ac:dyDescent="0.25">
      <c r="B64" s="75"/>
      <c r="C64" s="75"/>
      <c r="D64" s="75"/>
    </row>
    <row r="65" spans="2:4" ht="15.75" x14ac:dyDescent="0.25">
      <c r="B65" s="75"/>
      <c r="C65" s="75"/>
      <c r="D65" s="75"/>
    </row>
    <row r="66" spans="2:4" ht="15.75" x14ac:dyDescent="0.25">
      <c r="B66" s="75"/>
      <c r="C66" s="75"/>
      <c r="D66" s="75"/>
    </row>
  </sheetData>
  <sheetProtection password="C3A5" sheet="1" objects="1" scenarios="1"/>
  <customSheetViews>
    <customSheetView guid="{44A2B057-7D30-4594-817B-0DBCD9A92E4A}" fitToPage="1" topLeftCell="A20">
      <selection activeCell="L35" sqref="L35:L46"/>
      <pageMargins left="0.70866141732283472" right="0.70866141732283472" top="0.74803149606299213" bottom="0.74803149606299213" header="0.31496062992125984" footer="0.31496062992125984"/>
      <pageSetup paperSize="9" scale="71" orientation="portrait" r:id="rId1"/>
      <headerFooter>
        <oddFooter>&amp;C&amp;A</oddFooter>
      </headerFooter>
    </customSheetView>
    <customSheetView guid="{7FD99AA4-5903-494A-9F09-AEC84FBFFB84}" fitToPage="1" topLeftCell="A20">
      <selection activeCell="L35" sqref="L35:L46"/>
      <pageMargins left="0.70866141732283472" right="0.70866141732283472" top="0.74803149606299213" bottom="0.74803149606299213" header="0.31496062992125984" footer="0.31496062992125984"/>
      <pageSetup paperSize="9" scale="71"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2" orientation="portrait" r:id="rId3"/>
  <headerFooter>
    <oddFooter>&amp;C&amp;A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R65"/>
  <sheetViews>
    <sheetView topLeftCell="A4" workbookViewId="0">
      <selection activeCell="H50" sqref="H50"/>
    </sheetView>
  </sheetViews>
  <sheetFormatPr defaultRowHeight="15" x14ac:dyDescent="0.2"/>
  <cols>
    <col min="1" max="1" width="28.5546875" customWidth="1"/>
    <col min="2" max="2" width="8.88671875" style="638"/>
    <col min="3" max="3" width="0.6640625" style="638" customWidth="1"/>
    <col min="4" max="4" width="8.88671875" style="638"/>
    <col min="5" max="5" width="0.6640625" style="638" customWidth="1"/>
    <col min="6" max="6" width="8.88671875" style="638"/>
    <col min="7" max="7" width="0.6640625" style="638" customWidth="1"/>
    <col min="8" max="8" width="8.88671875" style="638"/>
    <col min="9" max="9" width="0.6640625" style="638" customWidth="1"/>
    <col min="10" max="10" width="8.88671875" style="638"/>
    <col min="11" max="11" width="0.6640625" style="638" customWidth="1"/>
    <col min="12" max="12" width="8.88671875" style="638"/>
    <col min="13" max="13" width="0.6640625" style="638" customWidth="1"/>
    <col min="14" max="14" width="8.88671875" style="638"/>
    <col min="15" max="15" width="0.6640625" style="638" customWidth="1"/>
    <col min="16" max="16" width="8.88671875" style="638"/>
    <col min="17" max="17" width="0.6640625" style="638" customWidth="1"/>
    <col min="18" max="18" width="8.88671875" style="638"/>
  </cols>
  <sheetData>
    <row r="1" spans="1:18" ht="15.75" x14ac:dyDescent="0.25">
      <c r="A1" s="20" t="str">
        <f>+'1'!A1</f>
        <v>CWM TAF LOCAL HEALTH BOARD ANNUAL ACCOUNTS 2018-19</v>
      </c>
      <c r="B1" s="802"/>
      <c r="C1" s="802"/>
      <c r="D1" s="802"/>
      <c r="E1" s="802"/>
      <c r="F1" s="802"/>
      <c r="G1" s="802"/>
      <c r="H1" s="802"/>
      <c r="I1" s="1197"/>
      <c r="J1" s="802"/>
      <c r="K1" s="802"/>
      <c r="L1" s="802"/>
      <c r="M1" s="802"/>
      <c r="N1" s="802"/>
      <c r="O1" s="802"/>
      <c r="P1" s="802"/>
      <c r="Q1" s="802"/>
      <c r="R1" s="802"/>
    </row>
    <row r="2" spans="1:18" x14ac:dyDescent="0.2">
      <c r="A2" s="379"/>
      <c r="B2" s="379"/>
      <c r="C2" s="379"/>
      <c r="D2" s="379"/>
      <c r="E2" s="379"/>
      <c r="F2" s="380"/>
      <c r="G2" s="380"/>
      <c r="H2" s="380"/>
      <c r="I2" s="380"/>
      <c r="J2" s="380"/>
      <c r="K2" s="381"/>
      <c r="L2" s="379"/>
      <c r="M2" s="379"/>
      <c r="N2" s="382"/>
      <c r="O2" s="382"/>
      <c r="P2" s="382"/>
      <c r="Q2" s="382"/>
      <c r="R2" s="382"/>
    </row>
    <row r="3" spans="1:18" x14ac:dyDescent="0.2">
      <c r="A3" s="380"/>
      <c r="B3" s="380"/>
      <c r="C3" s="380"/>
      <c r="D3" s="380"/>
      <c r="E3" s="380"/>
      <c r="F3" s="380"/>
      <c r="G3" s="380"/>
      <c r="H3" s="380"/>
      <c r="I3" s="380"/>
      <c r="J3" s="380"/>
      <c r="K3" s="383"/>
      <c r="L3" s="380"/>
      <c r="M3" s="380"/>
      <c r="N3" s="382"/>
      <c r="O3" s="382"/>
      <c r="P3" s="382"/>
      <c r="Q3" s="382"/>
      <c r="R3" s="382"/>
    </row>
    <row r="4" spans="1:18" ht="15.75" x14ac:dyDescent="0.25">
      <c r="A4" s="384" t="s">
        <v>648</v>
      </c>
      <c r="B4" s="385"/>
      <c r="C4" s="385"/>
      <c r="D4" s="385"/>
      <c r="E4" s="385"/>
      <c r="F4" s="385"/>
      <c r="G4" s="386"/>
      <c r="H4" s="386"/>
      <c r="I4" s="386"/>
      <c r="J4" s="387"/>
      <c r="K4" s="385"/>
      <c r="L4" s="385"/>
      <c r="M4" s="385"/>
      <c r="N4" s="401"/>
      <c r="O4" s="385"/>
      <c r="P4" s="385"/>
      <c r="Q4" s="385"/>
      <c r="R4" s="385"/>
    </row>
    <row r="5" spans="1:18" x14ac:dyDescent="0.2">
      <c r="A5" s="389"/>
      <c r="B5" s="1425" t="s">
        <v>634</v>
      </c>
      <c r="C5" s="385"/>
      <c r="D5" s="1425" t="s">
        <v>427</v>
      </c>
      <c r="E5" s="385"/>
      <c r="F5" s="1425" t="s">
        <v>428</v>
      </c>
      <c r="G5" s="390"/>
      <c r="H5" s="1425" t="s">
        <v>313</v>
      </c>
      <c r="I5" s="390"/>
      <c r="J5" s="1425" t="s">
        <v>429</v>
      </c>
      <c r="K5" s="385"/>
      <c r="L5" s="1425" t="s">
        <v>314</v>
      </c>
      <c r="M5" s="385"/>
      <c r="N5" s="1425" t="s">
        <v>315</v>
      </c>
      <c r="O5" s="385"/>
      <c r="P5" s="1425" t="s">
        <v>316</v>
      </c>
      <c r="Q5" s="385"/>
      <c r="R5" s="1425" t="s">
        <v>622</v>
      </c>
    </row>
    <row r="6" spans="1:18" ht="15.75" x14ac:dyDescent="0.25">
      <c r="A6" s="384"/>
      <c r="B6" s="1425"/>
      <c r="C6" s="385"/>
      <c r="D6" s="1425"/>
      <c r="E6" s="385"/>
      <c r="F6" s="1425"/>
      <c r="G6" s="391"/>
      <c r="H6" s="1425"/>
      <c r="I6" s="391"/>
      <c r="J6" s="1425"/>
      <c r="K6" s="385"/>
      <c r="L6" s="1425"/>
      <c r="M6" s="385"/>
      <c r="N6" s="1425"/>
      <c r="O6" s="387"/>
      <c r="P6" s="1425"/>
      <c r="Q6" s="385"/>
      <c r="R6" s="1425"/>
    </row>
    <row r="7" spans="1:18" x14ac:dyDescent="0.2">
      <c r="A7" s="392"/>
      <c r="B7" s="1425"/>
      <c r="C7" s="393"/>
      <c r="D7" s="1425"/>
      <c r="E7" s="393"/>
      <c r="F7" s="1425"/>
      <c r="G7" s="394"/>
      <c r="H7" s="1425"/>
      <c r="I7" s="394"/>
      <c r="J7" s="1425"/>
      <c r="K7" s="385"/>
      <c r="L7" s="1425"/>
      <c r="M7" s="393"/>
      <c r="N7" s="1425"/>
      <c r="O7" s="387"/>
      <c r="P7" s="1425"/>
      <c r="Q7" s="393"/>
      <c r="R7" s="1425"/>
    </row>
    <row r="8" spans="1:18" x14ac:dyDescent="0.2">
      <c r="A8" s="392"/>
      <c r="B8" s="1425"/>
      <c r="C8" s="393"/>
      <c r="D8" s="1425"/>
      <c r="E8" s="393"/>
      <c r="F8" s="1425"/>
      <c r="G8" s="394"/>
      <c r="H8" s="1425"/>
      <c r="I8" s="394"/>
      <c r="J8" s="1425"/>
      <c r="K8" s="387"/>
      <c r="L8" s="1425"/>
      <c r="M8" s="393"/>
      <c r="N8" s="1425"/>
      <c r="O8" s="395"/>
      <c r="P8" s="1425"/>
      <c r="Q8" s="385"/>
      <c r="R8" s="1425"/>
    </row>
    <row r="9" spans="1:18" x14ac:dyDescent="0.2">
      <c r="A9" s="392"/>
      <c r="B9" s="1425"/>
      <c r="C9" s="393"/>
      <c r="D9" s="1425"/>
      <c r="E9" s="393"/>
      <c r="F9" s="1425"/>
      <c r="G9" s="394"/>
      <c r="H9" s="1425"/>
      <c r="I9" s="394"/>
      <c r="J9" s="1425"/>
      <c r="K9" s="387"/>
      <c r="L9" s="1425"/>
      <c r="M9" s="393"/>
      <c r="N9" s="1425"/>
      <c r="O9" s="393"/>
      <c r="P9" s="1425"/>
      <c r="Q9" s="393"/>
      <c r="R9" s="1425"/>
    </row>
    <row r="10" spans="1:18" x14ac:dyDescent="0.2">
      <c r="A10" s="389"/>
      <c r="B10" s="1425"/>
      <c r="C10" s="396"/>
      <c r="D10" s="1425"/>
      <c r="E10" s="396"/>
      <c r="F10" s="1425"/>
      <c r="G10" s="397"/>
      <c r="H10" s="1425"/>
      <c r="I10" s="397"/>
      <c r="J10" s="1425"/>
      <c r="K10" s="398"/>
      <c r="L10" s="1425"/>
      <c r="M10" s="399"/>
      <c r="N10" s="1425"/>
      <c r="O10" s="396"/>
      <c r="P10" s="1425"/>
      <c r="Q10" s="396"/>
      <c r="R10" s="1425"/>
    </row>
    <row r="11" spans="1:18" x14ac:dyDescent="0.2">
      <c r="A11" s="392"/>
      <c r="B11" s="1425"/>
      <c r="C11" s="392"/>
      <c r="D11" s="1425"/>
      <c r="E11" s="392"/>
      <c r="F11" s="1425"/>
      <c r="G11" s="400"/>
      <c r="H11" s="1425"/>
      <c r="I11" s="400"/>
      <c r="J11" s="1425"/>
      <c r="K11" s="401"/>
      <c r="L11" s="1425"/>
      <c r="M11" s="392"/>
      <c r="N11" s="1425"/>
      <c r="O11" s="392"/>
      <c r="P11" s="1425"/>
      <c r="Q11" s="392"/>
      <c r="R11" s="1425"/>
    </row>
    <row r="12" spans="1:18" x14ac:dyDescent="0.2">
      <c r="A12" s="402" t="s">
        <v>281</v>
      </c>
      <c r="B12" s="139" t="s">
        <v>32</v>
      </c>
      <c r="C12" s="139"/>
      <c r="D12" s="139" t="s">
        <v>32</v>
      </c>
      <c r="E12" s="139"/>
      <c r="F12" s="139" t="s">
        <v>32</v>
      </c>
      <c r="G12" s="139"/>
      <c r="H12" s="139" t="s">
        <v>32</v>
      </c>
      <c r="I12" s="139"/>
      <c r="J12" s="139" t="s">
        <v>32</v>
      </c>
      <c r="K12" s="139"/>
      <c r="L12" s="139" t="s">
        <v>32</v>
      </c>
      <c r="M12" s="139"/>
      <c r="N12" s="139" t="s">
        <v>32</v>
      </c>
      <c r="O12" s="139"/>
      <c r="P12" s="139" t="s">
        <v>32</v>
      </c>
      <c r="Q12" s="139"/>
      <c r="R12" s="139" t="s">
        <v>32</v>
      </c>
    </row>
    <row r="13" spans="1:18" x14ac:dyDescent="0.2">
      <c r="A13" s="403" t="s">
        <v>144</v>
      </c>
      <c r="B13" s="416">
        <v>32516</v>
      </c>
      <c r="C13" s="410"/>
      <c r="D13" s="416">
        <v>-4858</v>
      </c>
      <c r="E13" s="410"/>
      <c r="F13" s="416">
        <v>0</v>
      </c>
      <c r="G13" s="416"/>
      <c r="H13" s="416">
        <v>256</v>
      </c>
      <c r="I13" s="416"/>
      <c r="J13" s="416">
        <v>17711</v>
      </c>
      <c r="K13" s="410"/>
      <c r="L13" s="416">
        <v>-7865</v>
      </c>
      <c r="M13" s="410"/>
      <c r="N13" s="416">
        <v>-8823</v>
      </c>
      <c r="O13" s="410"/>
      <c r="P13" s="416">
        <v>0</v>
      </c>
      <c r="Q13" s="410"/>
      <c r="R13" s="411">
        <f t="shared" ref="R13:R20" si="0">SUM(B13:P13)</f>
        <v>28937</v>
      </c>
    </row>
    <row r="14" spans="1:18" x14ac:dyDescent="0.2">
      <c r="A14" s="406" t="s">
        <v>145</v>
      </c>
      <c r="B14" s="416">
        <v>764</v>
      </c>
      <c r="C14" s="410"/>
      <c r="D14" s="416">
        <v>0</v>
      </c>
      <c r="E14" s="410"/>
      <c r="F14" s="416">
        <v>-54</v>
      </c>
      <c r="G14" s="416"/>
      <c r="H14" s="416">
        <v>166</v>
      </c>
      <c r="I14" s="416"/>
      <c r="J14" s="416">
        <v>1909</v>
      </c>
      <c r="K14" s="410"/>
      <c r="L14" s="416">
        <v>-742</v>
      </c>
      <c r="M14" s="410"/>
      <c r="N14" s="416">
        <v>-366</v>
      </c>
      <c r="O14" s="410"/>
      <c r="P14" s="416">
        <v>0</v>
      </c>
      <c r="Q14" s="410"/>
      <c r="R14" s="411">
        <f t="shared" si="0"/>
        <v>1677</v>
      </c>
    </row>
    <row r="15" spans="1:18" x14ac:dyDescent="0.2">
      <c r="A15" s="407" t="s">
        <v>146</v>
      </c>
      <c r="B15" s="416">
        <v>0</v>
      </c>
      <c r="C15" s="416"/>
      <c r="D15" s="416">
        <v>0</v>
      </c>
      <c r="E15" s="416"/>
      <c r="F15" s="416">
        <v>0</v>
      </c>
      <c r="G15" s="416"/>
      <c r="H15" s="416">
        <v>0</v>
      </c>
      <c r="I15" s="416"/>
      <c r="J15" s="416">
        <v>203</v>
      </c>
      <c r="K15" s="410"/>
      <c r="L15" s="416">
        <v>-202</v>
      </c>
      <c r="M15" s="416"/>
      <c r="N15" s="416">
        <v>-1</v>
      </c>
      <c r="O15" s="416"/>
      <c r="P15" s="416">
        <v>0</v>
      </c>
      <c r="Q15" s="416"/>
      <c r="R15" s="411">
        <f t="shared" si="0"/>
        <v>0</v>
      </c>
    </row>
    <row r="16" spans="1:18" x14ac:dyDescent="0.2">
      <c r="A16" s="403" t="s">
        <v>308</v>
      </c>
      <c r="B16" s="416">
        <v>2365</v>
      </c>
      <c r="C16" s="416"/>
      <c r="D16" s="416">
        <v>0</v>
      </c>
      <c r="E16" s="416"/>
      <c r="F16" s="416">
        <v>0</v>
      </c>
      <c r="G16" s="416"/>
      <c r="H16" s="416">
        <v>-377</v>
      </c>
      <c r="I16" s="416"/>
      <c r="J16" s="416">
        <v>1608</v>
      </c>
      <c r="K16" s="416"/>
      <c r="L16" s="416">
        <v>-829</v>
      </c>
      <c r="M16" s="416"/>
      <c r="N16" s="416">
        <v>-938</v>
      </c>
      <c r="O16" s="416"/>
      <c r="P16" s="419"/>
      <c r="Q16" s="416"/>
      <c r="R16" s="412">
        <f t="shared" si="0"/>
        <v>1829</v>
      </c>
    </row>
    <row r="17" spans="1:18" x14ac:dyDescent="0.2">
      <c r="A17" s="407" t="s">
        <v>309</v>
      </c>
      <c r="B17" s="416">
        <v>0</v>
      </c>
      <c r="C17" s="410"/>
      <c r="D17" s="419"/>
      <c r="E17" s="410"/>
      <c r="F17" s="419"/>
      <c r="G17" s="416"/>
      <c r="H17" s="416">
        <v>0</v>
      </c>
      <c r="I17" s="416"/>
      <c r="J17" s="416">
        <v>0</v>
      </c>
      <c r="K17" s="410"/>
      <c r="L17" s="416">
        <v>0</v>
      </c>
      <c r="M17" s="410"/>
      <c r="N17" s="416">
        <v>0</v>
      </c>
      <c r="O17" s="410"/>
      <c r="P17" s="416">
        <v>0</v>
      </c>
      <c r="Q17" s="410"/>
      <c r="R17" s="411">
        <f t="shared" si="0"/>
        <v>0</v>
      </c>
    </row>
    <row r="18" spans="1:18" x14ac:dyDescent="0.2">
      <c r="A18" s="407" t="s">
        <v>310</v>
      </c>
      <c r="B18" s="416">
        <v>172</v>
      </c>
      <c r="C18" s="410"/>
      <c r="D18" s="419"/>
      <c r="E18" s="410"/>
      <c r="F18" s="419"/>
      <c r="G18" s="416"/>
      <c r="H18" s="416">
        <v>124</v>
      </c>
      <c r="I18" s="416"/>
      <c r="J18" s="416">
        <v>41</v>
      </c>
      <c r="K18" s="410"/>
      <c r="L18" s="416">
        <v>-213</v>
      </c>
      <c r="M18" s="410"/>
      <c r="N18" s="416">
        <v>25</v>
      </c>
      <c r="O18" s="410"/>
      <c r="P18" s="416">
        <v>0</v>
      </c>
      <c r="Q18" s="410"/>
      <c r="R18" s="411">
        <f t="shared" si="0"/>
        <v>149</v>
      </c>
    </row>
    <row r="19" spans="1:18" x14ac:dyDescent="0.2">
      <c r="A19" s="403" t="s">
        <v>311</v>
      </c>
      <c r="B19" s="416">
        <v>0</v>
      </c>
      <c r="C19" s="410"/>
      <c r="D19" s="419"/>
      <c r="E19" s="410"/>
      <c r="F19" s="419"/>
      <c r="G19" s="416"/>
      <c r="H19" s="416">
        <v>0</v>
      </c>
      <c r="I19" s="416"/>
      <c r="J19" s="416">
        <v>0</v>
      </c>
      <c r="K19" s="410"/>
      <c r="L19" s="416">
        <v>0</v>
      </c>
      <c r="M19" s="410"/>
      <c r="N19" s="416">
        <v>0</v>
      </c>
      <c r="O19" s="410"/>
      <c r="P19" s="416">
        <v>0</v>
      </c>
      <c r="Q19" s="410"/>
      <c r="R19" s="411">
        <f>SUM(B19:P19)</f>
        <v>0</v>
      </c>
    </row>
    <row r="20" spans="1:18" x14ac:dyDescent="0.2">
      <c r="A20" s="406" t="s">
        <v>124</v>
      </c>
      <c r="B20" s="416">
        <v>1625</v>
      </c>
      <c r="C20" s="416"/>
      <c r="D20" s="420"/>
      <c r="E20" s="416"/>
      <c r="F20" s="416">
        <v>0</v>
      </c>
      <c r="G20" s="416"/>
      <c r="H20" s="416">
        <v>0</v>
      </c>
      <c r="I20" s="416"/>
      <c r="J20" s="416">
        <v>928</v>
      </c>
      <c r="K20" s="410"/>
      <c r="L20" s="416">
        <v>-250</v>
      </c>
      <c r="M20" s="416"/>
      <c r="N20" s="416">
        <v>0</v>
      </c>
      <c r="O20" s="416"/>
      <c r="P20" s="420"/>
      <c r="Q20" s="412"/>
      <c r="R20" s="413">
        <f t="shared" si="0"/>
        <v>2303</v>
      </c>
    </row>
    <row r="21" spans="1:18" ht="15.75" thickBot="1" x14ac:dyDescent="0.25">
      <c r="A21" s="414" t="s">
        <v>115</v>
      </c>
      <c r="B21" s="415">
        <f>SUM(B13:B20)</f>
        <v>37442</v>
      </c>
      <c r="C21" s="411"/>
      <c r="D21" s="415">
        <f>SUM(D13:D20)</f>
        <v>-4858</v>
      </c>
      <c r="E21" s="411"/>
      <c r="F21" s="415">
        <f>SUM(F13:F20)</f>
        <v>-54</v>
      </c>
      <c r="G21" s="412"/>
      <c r="H21" s="415">
        <f>SUM(H13:H20)</f>
        <v>169</v>
      </c>
      <c r="I21" s="412"/>
      <c r="J21" s="415">
        <f>SUM(J13:J20)</f>
        <v>22400</v>
      </c>
      <c r="K21" s="411"/>
      <c r="L21" s="415">
        <f>SUM(L13:L20)</f>
        <v>-10101</v>
      </c>
      <c r="M21" s="412"/>
      <c r="N21" s="415">
        <f>SUM(N13:N20)</f>
        <v>-10103</v>
      </c>
      <c r="O21" s="411"/>
      <c r="P21" s="415">
        <f>SUM(P13:P20)</f>
        <v>0</v>
      </c>
      <c r="Q21" s="411"/>
      <c r="R21" s="415">
        <f>SUM(R13:R20)</f>
        <v>34895</v>
      </c>
    </row>
    <row r="22" spans="1:18" x14ac:dyDescent="0.2">
      <c r="A22" s="392"/>
      <c r="B22" s="410"/>
      <c r="C22" s="410"/>
      <c r="D22" s="410"/>
      <c r="E22" s="410"/>
      <c r="F22" s="410"/>
      <c r="G22" s="416"/>
      <c r="H22" s="410"/>
      <c r="I22" s="416"/>
      <c r="J22" s="410"/>
      <c r="K22" s="410"/>
      <c r="L22" s="410"/>
      <c r="M22" s="416"/>
      <c r="N22" s="410"/>
      <c r="O22" s="410"/>
      <c r="P22" s="410"/>
      <c r="Q22" s="410"/>
      <c r="R22" s="411"/>
    </row>
    <row r="23" spans="1:18" x14ac:dyDescent="0.2">
      <c r="A23" s="417" t="s">
        <v>312</v>
      </c>
      <c r="B23" s="410"/>
      <c r="C23" s="410"/>
      <c r="D23" s="410"/>
      <c r="E23" s="410"/>
      <c r="F23" s="410"/>
      <c r="G23" s="416"/>
      <c r="H23" s="410"/>
      <c r="I23" s="416"/>
      <c r="J23" s="410"/>
      <c r="K23" s="410"/>
      <c r="L23" s="410"/>
      <c r="M23" s="416"/>
      <c r="N23" s="410"/>
      <c r="O23" s="410"/>
      <c r="P23" s="410"/>
      <c r="Q23" s="410"/>
      <c r="R23" s="411"/>
    </row>
    <row r="24" spans="1:18" x14ac:dyDescent="0.2">
      <c r="A24" s="403" t="s">
        <v>144</v>
      </c>
      <c r="B24" s="416">
        <v>33248</v>
      </c>
      <c r="C24" s="410"/>
      <c r="D24" s="416">
        <v>0</v>
      </c>
      <c r="E24" s="410"/>
      <c r="F24" s="416">
        <v>0</v>
      </c>
      <c r="G24" s="416"/>
      <c r="H24" s="416">
        <v>-256</v>
      </c>
      <c r="I24" s="416"/>
      <c r="J24" s="416">
        <v>16080</v>
      </c>
      <c r="K24" s="410"/>
      <c r="L24" s="416">
        <v>-1625</v>
      </c>
      <c r="M24" s="410"/>
      <c r="N24" s="416">
        <v>0</v>
      </c>
      <c r="O24" s="410"/>
      <c r="P24" s="416">
        <v>0</v>
      </c>
      <c r="Q24" s="410"/>
      <c r="R24" s="411">
        <f t="shared" ref="R24:R31" si="1">SUM(B24:P24)</f>
        <v>47447</v>
      </c>
    </row>
    <row r="25" spans="1:18" x14ac:dyDescent="0.2">
      <c r="A25" s="406" t="s">
        <v>145</v>
      </c>
      <c r="B25" s="416">
        <v>3200</v>
      </c>
      <c r="C25" s="410"/>
      <c r="D25" s="416">
        <v>0</v>
      </c>
      <c r="E25" s="410"/>
      <c r="F25" s="416">
        <v>0</v>
      </c>
      <c r="G25" s="416"/>
      <c r="H25" s="416">
        <v>-166</v>
      </c>
      <c r="I25" s="416"/>
      <c r="J25" s="416">
        <v>0</v>
      </c>
      <c r="K25" s="410"/>
      <c r="L25" s="416">
        <v>0</v>
      </c>
      <c r="M25" s="410"/>
      <c r="N25" s="416">
        <v>0</v>
      </c>
      <c r="O25" s="410"/>
      <c r="P25" s="416">
        <v>8</v>
      </c>
      <c r="Q25" s="410"/>
      <c r="R25" s="411">
        <f t="shared" si="1"/>
        <v>3042</v>
      </c>
    </row>
    <row r="26" spans="1:18" x14ac:dyDescent="0.2">
      <c r="A26" s="407" t="s">
        <v>146</v>
      </c>
      <c r="B26" s="416">
        <v>0</v>
      </c>
      <c r="C26" s="416"/>
      <c r="D26" s="416">
        <v>0</v>
      </c>
      <c r="E26" s="416"/>
      <c r="F26" s="416">
        <v>0</v>
      </c>
      <c r="G26" s="416"/>
      <c r="H26" s="416">
        <v>0</v>
      </c>
      <c r="I26" s="416"/>
      <c r="J26" s="416">
        <v>0</v>
      </c>
      <c r="K26" s="410"/>
      <c r="L26" s="416">
        <v>0</v>
      </c>
      <c r="M26" s="416"/>
      <c r="N26" s="416">
        <v>0</v>
      </c>
      <c r="O26" s="416"/>
      <c r="P26" s="416">
        <v>0</v>
      </c>
      <c r="Q26" s="416"/>
      <c r="R26" s="411">
        <f t="shared" si="1"/>
        <v>0</v>
      </c>
    </row>
    <row r="27" spans="1:18" x14ac:dyDescent="0.2">
      <c r="A27" s="403" t="s">
        <v>308</v>
      </c>
      <c r="B27" s="416">
        <v>320</v>
      </c>
      <c r="C27" s="416"/>
      <c r="D27" s="416">
        <v>0</v>
      </c>
      <c r="E27" s="416"/>
      <c r="F27" s="416">
        <v>0</v>
      </c>
      <c r="G27" s="416"/>
      <c r="H27" s="416">
        <v>377</v>
      </c>
      <c r="I27" s="416"/>
      <c r="J27" s="416">
        <v>310</v>
      </c>
      <c r="K27" s="416"/>
      <c r="L27" s="416">
        <v>-33</v>
      </c>
      <c r="M27" s="416"/>
      <c r="N27" s="416">
        <v>-26</v>
      </c>
      <c r="O27" s="416"/>
      <c r="P27" s="419"/>
      <c r="Q27" s="416"/>
      <c r="R27" s="412">
        <f t="shared" si="1"/>
        <v>948</v>
      </c>
    </row>
    <row r="28" spans="1:18" x14ac:dyDescent="0.2">
      <c r="A28" s="407" t="s">
        <v>309</v>
      </c>
      <c r="B28" s="416">
        <v>0</v>
      </c>
      <c r="C28" s="410"/>
      <c r="D28" s="419"/>
      <c r="E28" s="410"/>
      <c r="F28" s="419"/>
      <c r="G28" s="416"/>
      <c r="H28" s="416">
        <v>0</v>
      </c>
      <c r="I28" s="416"/>
      <c r="J28" s="416">
        <v>0</v>
      </c>
      <c r="K28" s="410"/>
      <c r="L28" s="416">
        <v>0</v>
      </c>
      <c r="M28" s="410"/>
      <c r="N28" s="416">
        <v>0</v>
      </c>
      <c r="O28" s="410"/>
      <c r="P28" s="416">
        <v>0</v>
      </c>
      <c r="Q28" s="410"/>
      <c r="R28" s="411">
        <f t="shared" si="1"/>
        <v>0</v>
      </c>
    </row>
    <row r="29" spans="1:18" x14ac:dyDescent="0.2">
      <c r="A29" s="407" t="s">
        <v>310</v>
      </c>
      <c r="B29" s="416">
        <v>482</v>
      </c>
      <c r="C29" s="410"/>
      <c r="D29" s="419"/>
      <c r="E29" s="410"/>
      <c r="F29" s="419"/>
      <c r="G29" s="416"/>
      <c r="H29" s="416">
        <v>-124</v>
      </c>
      <c r="I29" s="416"/>
      <c r="J29" s="416">
        <v>0</v>
      </c>
      <c r="K29" s="410"/>
      <c r="L29" s="416">
        <v>0</v>
      </c>
      <c r="M29" s="410"/>
      <c r="N29" s="416">
        <v>0</v>
      </c>
      <c r="O29" s="410"/>
      <c r="P29" s="416">
        <v>2</v>
      </c>
      <c r="Q29" s="410"/>
      <c r="R29" s="411">
        <f t="shared" si="1"/>
        <v>360</v>
      </c>
    </row>
    <row r="30" spans="1:18" x14ac:dyDescent="0.2">
      <c r="A30" s="403" t="s">
        <v>311</v>
      </c>
      <c r="B30" s="416">
        <v>0</v>
      </c>
      <c r="C30" s="410"/>
      <c r="D30" s="419"/>
      <c r="E30" s="410"/>
      <c r="F30" s="419"/>
      <c r="G30" s="416"/>
      <c r="H30" s="416">
        <v>0</v>
      </c>
      <c r="I30" s="416"/>
      <c r="J30" s="416">
        <v>0</v>
      </c>
      <c r="K30" s="410"/>
      <c r="L30" s="416">
        <v>0</v>
      </c>
      <c r="M30" s="410"/>
      <c r="N30" s="416">
        <v>0</v>
      </c>
      <c r="O30" s="410"/>
      <c r="P30" s="416">
        <v>0</v>
      </c>
      <c r="Q30" s="410"/>
      <c r="R30" s="411">
        <f>SUM(B30:P30)</f>
        <v>0</v>
      </c>
    </row>
    <row r="31" spans="1:18" x14ac:dyDescent="0.2">
      <c r="A31" s="406" t="s">
        <v>124</v>
      </c>
      <c r="B31" s="416">
        <v>1087</v>
      </c>
      <c r="C31" s="416"/>
      <c r="D31" s="420"/>
      <c r="E31" s="416"/>
      <c r="F31" s="416">
        <v>0</v>
      </c>
      <c r="G31" s="416"/>
      <c r="H31" s="416">
        <v>0</v>
      </c>
      <c r="I31" s="416"/>
      <c r="J31" s="416">
        <v>1632</v>
      </c>
      <c r="K31" s="410"/>
      <c r="L31" s="416">
        <v>0</v>
      </c>
      <c r="M31" s="416"/>
      <c r="N31" s="416">
        <v>-683</v>
      </c>
      <c r="O31" s="416"/>
      <c r="P31" s="420"/>
      <c r="Q31" s="412"/>
      <c r="R31" s="413">
        <f t="shared" si="1"/>
        <v>2036</v>
      </c>
    </row>
    <row r="32" spans="1:18" ht="15.75" thickBot="1" x14ac:dyDescent="0.25">
      <c r="A32" s="414" t="s">
        <v>115</v>
      </c>
      <c r="B32" s="415">
        <f>SUM(B24:B31)</f>
        <v>38337</v>
      </c>
      <c r="C32" s="411"/>
      <c r="D32" s="415">
        <f>SUM(D24:D31)</f>
        <v>0</v>
      </c>
      <c r="E32" s="411"/>
      <c r="F32" s="415">
        <f>SUM(F24:F31)</f>
        <v>0</v>
      </c>
      <c r="G32" s="412"/>
      <c r="H32" s="415">
        <f>SUM(H24:H31)</f>
        <v>-169</v>
      </c>
      <c r="I32" s="412"/>
      <c r="J32" s="415">
        <f>SUM(J24:J31)</f>
        <v>18022</v>
      </c>
      <c r="K32" s="411"/>
      <c r="L32" s="415">
        <f>SUM(L24:L31)</f>
        <v>-1658</v>
      </c>
      <c r="M32" s="412"/>
      <c r="N32" s="415">
        <f>SUM(N24:N31)</f>
        <v>-709</v>
      </c>
      <c r="O32" s="411"/>
      <c r="P32" s="415">
        <f>SUM(P24:P31)</f>
        <v>10</v>
      </c>
      <c r="Q32" s="411"/>
      <c r="R32" s="415">
        <f>SUM(R24:R31)</f>
        <v>53833</v>
      </c>
    </row>
    <row r="33" spans="1:18" x14ac:dyDescent="0.2">
      <c r="A33" s="392"/>
      <c r="B33" s="410"/>
      <c r="C33" s="410"/>
      <c r="D33" s="410"/>
      <c r="E33" s="410"/>
      <c r="F33" s="410"/>
      <c r="G33" s="416"/>
      <c r="H33" s="410"/>
      <c r="I33" s="416"/>
      <c r="J33" s="410"/>
      <c r="K33" s="410"/>
      <c r="L33" s="410"/>
      <c r="M33" s="416"/>
      <c r="N33" s="410"/>
      <c r="O33" s="410"/>
      <c r="P33" s="410"/>
      <c r="Q33" s="410"/>
      <c r="R33" s="411"/>
    </row>
    <row r="34" spans="1:18" x14ac:dyDescent="0.2">
      <c r="A34" s="417" t="s">
        <v>182</v>
      </c>
      <c r="B34" s="410"/>
      <c r="C34" s="410"/>
      <c r="D34" s="416"/>
      <c r="E34" s="416">
        <f>E23+E11</f>
        <v>0</v>
      </c>
      <c r="F34" s="416"/>
      <c r="G34" s="416"/>
      <c r="H34" s="410"/>
      <c r="I34" s="416"/>
      <c r="J34" s="410"/>
      <c r="K34" s="410"/>
      <c r="L34" s="410"/>
      <c r="M34" s="416"/>
      <c r="N34" s="410"/>
      <c r="O34" s="410"/>
      <c r="P34" s="410"/>
      <c r="Q34" s="410"/>
      <c r="R34" s="411"/>
    </row>
    <row r="35" spans="1:18" x14ac:dyDescent="0.2">
      <c r="A35" s="403" t="s">
        <v>144</v>
      </c>
      <c r="B35" s="416">
        <f t="shared" ref="B35:B42" si="2">B24+B13</f>
        <v>65764</v>
      </c>
      <c r="C35" s="410"/>
      <c r="D35" s="416">
        <f t="shared" ref="D35:F38" si="3">D24+D13</f>
        <v>-4858</v>
      </c>
      <c r="E35" s="416">
        <f t="shared" si="3"/>
        <v>0</v>
      </c>
      <c r="F35" s="416">
        <f t="shared" si="3"/>
        <v>0</v>
      </c>
      <c r="G35" s="416"/>
      <c r="H35" s="416">
        <f t="shared" ref="F35:H42" si="4">H24+H13</f>
        <v>0</v>
      </c>
      <c r="I35" s="416"/>
      <c r="J35" s="416">
        <f t="shared" ref="J35:N42" si="5">J24+J13</f>
        <v>33791</v>
      </c>
      <c r="K35" s="416">
        <f t="shared" si="5"/>
        <v>0</v>
      </c>
      <c r="L35" s="416">
        <f t="shared" si="5"/>
        <v>-9490</v>
      </c>
      <c r="M35" s="416">
        <f t="shared" si="5"/>
        <v>0</v>
      </c>
      <c r="N35" s="416">
        <f t="shared" si="5"/>
        <v>-8823</v>
      </c>
      <c r="O35" s="410"/>
      <c r="P35" s="416">
        <f>P24+P13</f>
        <v>0</v>
      </c>
      <c r="Q35" s="410"/>
      <c r="R35" s="411">
        <f t="shared" ref="R35:R42" si="6">SUM(B35:P35)</f>
        <v>76384</v>
      </c>
    </row>
    <row r="36" spans="1:18" x14ac:dyDescent="0.2">
      <c r="A36" s="406" t="s">
        <v>145</v>
      </c>
      <c r="B36" s="416">
        <f t="shared" si="2"/>
        <v>3964</v>
      </c>
      <c r="C36" s="410"/>
      <c r="D36" s="416">
        <f t="shared" si="3"/>
        <v>0</v>
      </c>
      <c r="E36" s="416">
        <f t="shared" si="3"/>
        <v>0</v>
      </c>
      <c r="F36" s="416">
        <f t="shared" si="3"/>
        <v>-54</v>
      </c>
      <c r="G36" s="416"/>
      <c r="H36" s="416">
        <f t="shared" si="4"/>
        <v>0</v>
      </c>
      <c r="I36" s="416"/>
      <c r="J36" s="416">
        <f t="shared" si="5"/>
        <v>1909</v>
      </c>
      <c r="K36" s="416">
        <f t="shared" si="5"/>
        <v>0</v>
      </c>
      <c r="L36" s="416">
        <f t="shared" si="5"/>
        <v>-742</v>
      </c>
      <c r="M36" s="416">
        <f t="shared" si="5"/>
        <v>0</v>
      </c>
      <c r="N36" s="416">
        <f t="shared" si="5"/>
        <v>-366</v>
      </c>
      <c r="O36" s="410"/>
      <c r="P36" s="416">
        <f>P25+P14</f>
        <v>8</v>
      </c>
      <c r="Q36" s="410"/>
      <c r="R36" s="411">
        <f t="shared" si="6"/>
        <v>4719</v>
      </c>
    </row>
    <row r="37" spans="1:18" x14ac:dyDescent="0.2">
      <c r="A37" s="407" t="s">
        <v>146</v>
      </c>
      <c r="B37" s="416">
        <f t="shared" si="2"/>
        <v>0</v>
      </c>
      <c r="C37" s="416"/>
      <c r="D37" s="416">
        <f t="shared" si="3"/>
        <v>0</v>
      </c>
      <c r="E37" s="416">
        <f t="shared" si="3"/>
        <v>0</v>
      </c>
      <c r="F37" s="416">
        <f t="shared" si="3"/>
        <v>0</v>
      </c>
      <c r="G37" s="416"/>
      <c r="H37" s="416">
        <f t="shared" si="4"/>
        <v>0</v>
      </c>
      <c r="I37" s="416"/>
      <c r="J37" s="416">
        <f t="shared" si="5"/>
        <v>203</v>
      </c>
      <c r="K37" s="416">
        <f t="shared" si="5"/>
        <v>0</v>
      </c>
      <c r="L37" s="416">
        <f t="shared" si="5"/>
        <v>-202</v>
      </c>
      <c r="M37" s="416">
        <f t="shared" si="5"/>
        <v>0</v>
      </c>
      <c r="N37" s="416">
        <f t="shared" si="5"/>
        <v>-1</v>
      </c>
      <c r="O37" s="416"/>
      <c r="P37" s="416">
        <f>P26+P15</f>
        <v>0</v>
      </c>
      <c r="Q37" s="416"/>
      <c r="R37" s="411">
        <f t="shared" si="6"/>
        <v>0</v>
      </c>
    </row>
    <row r="38" spans="1:18" x14ac:dyDescent="0.2">
      <c r="A38" s="403" t="s">
        <v>308</v>
      </c>
      <c r="B38" s="416">
        <f t="shared" si="2"/>
        <v>2685</v>
      </c>
      <c r="C38" s="416"/>
      <c r="D38" s="416">
        <f t="shared" si="3"/>
        <v>0</v>
      </c>
      <c r="E38" s="416">
        <f t="shared" si="3"/>
        <v>0</v>
      </c>
      <c r="F38" s="416">
        <f t="shared" si="3"/>
        <v>0</v>
      </c>
      <c r="G38" s="416"/>
      <c r="H38" s="416">
        <f t="shared" si="4"/>
        <v>0</v>
      </c>
      <c r="I38" s="416"/>
      <c r="J38" s="416">
        <f t="shared" si="5"/>
        <v>1918</v>
      </c>
      <c r="K38" s="416">
        <f t="shared" si="5"/>
        <v>0</v>
      </c>
      <c r="L38" s="416">
        <f t="shared" si="5"/>
        <v>-862</v>
      </c>
      <c r="M38" s="416">
        <f t="shared" si="5"/>
        <v>0</v>
      </c>
      <c r="N38" s="416">
        <f t="shared" si="5"/>
        <v>-964</v>
      </c>
      <c r="O38" s="416"/>
      <c r="P38" s="419"/>
      <c r="Q38" s="416"/>
      <c r="R38" s="412">
        <f t="shared" si="6"/>
        <v>2777</v>
      </c>
    </row>
    <row r="39" spans="1:18" x14ac:dyDescent="0.2">
      <c r="A39" s="407" t="s">
        <v>309</v>
      </c>
      <c r="B39" s="416">
        <f t="shared" si="2"/>
        <v>0</v>
      </c>
      <c r="C39" s="410"/>
      <c r="D39" s="419"/>
      <c r="E39" s="410"/>
      <c r="F39" s="419"/>
      <c r="G39" s="416"/>
      <c r="H39" s="416">
        <f t="shared" si="4"/>
        <v>0</v>
      </c>
      <c r="I39" s="416"/>
      <c r="J39" s="416">
        <f t="shared" si="5"/>
        <v>0</v>
      </c>
      <c r="K39" s="416">
        <f t="shared" si="5"/>
        <v>0</v>
      </c>
      <c r="L39" s="416">
        <f t="shared" si="5"/>
        <v>0</v>
      </c>
      <c r="M39" s="416">
        <f t="shared" si="5"/>
        <v>0</v>
      </c>
      <c r="N39" s="416">
        <f t="shared" si="5"/>
        <v>0</v>
      </c>
      <c r="O39" s="410"/>
      <c r="P39" s="416">
        <f>P28+P17</f>
        <v>0</v>
      </c>
      <c r="Q39" s="410"/>
      <c r="R39" s="411">
        <f t="shared" si="6"/>
        <v>0</v>
      </c>
    </row>
    <row r="40" spans="1:18" x14ac:dyDescent="0.2">
      <c r="A40" s="407" t="s">
        <v>310</v>
      </c>
      <c r="B40" s="416">
        <f t="shared" si="2"/>
        <v>654</v>
      </c>
      <c r="C40" s="410"/>
      <c r="D40" s="419"/>
      <c r="E40" s="410"/>
      <c r="F40" s="419"/>
      <c r="G40" s="416"/>
      <c r="H40" s="416">
        <f t="shared" si="4"/>
        <v>0</v>
      </c>
      <c r="I40" s="416"/>
      <c r="J40" s="416">
        <f t="shared" si="5"/>
        <v>41</v>
      </c>
      <c r="K40" s="416">
        <f t="shared" si="5"/>
        <v>0</v>
      </c>
      <c r="L40" s="416">
        <f t="shared" si="5"/>
        <v>-213</v>
      </c>
      <c r="M40" s="416">
        <f t="shared" si="5"/>
        <v>0</v>
      </c>
      <c r="N40" s="416">
        <f t="shared" si="5"/>
        <v>25</v>
      </c>
      <c r="O40" s="410"/>
      <c r="P40" s="416">
        <f>P29+P18</f>
        <v>2</v>
      </c>
      <c r="Q40" s="410"/>
      <c r="R40" s="411">
        <f t="shared" si="6"/>
        <v>509</v>
      </c>
    </row>
    <row r="41" spans="1:18" x14ac:dyDescent="0.2">
      <c r="A41" s="403" t="s">
        <v>311</v>
      </c>
      <c r="B41" s="416">
        <f t="shared" si="2"/>
        <v>0</v>
      </c>
      <c r="C41" s="410"/>
      <c r="D41" s="419"/>
      <c r="E41" s="410"/>
      <c r="F41" s="419"/>
      <c r="G41" s="416"/>
      <c r="H41" s="416">
        <f t="shared" si="4"/>
        <v>0</v>
      </c>
      <c r="I41" s="416"/>
      <c r="J41" s="416">
        <f t="shared" si="5"/>
        <v>0</v>
      </c>
      <c r="K41" s="416">
        <f t="shared" si="5"/>
        <v>0</v>
      </c>
      <c r="L41" s="416">
        <f t="shared" si="5"/>
        <v>0</v>
      </c>
      <c r="M41" s="416">
        <f t="shared" si="5"/>
        <v>0</v>
      </c>
      <c r="N41" s="416">
        <f t="shared" si="5"/>
        <v>0</v>
      </c>
      <c r="O41" s="410"/>
      <c r="P41" s="416">
        <f>P30+P19</f>
        <v>0</v>
      </c>
      <c r="Q41" s="410"/>
      <c r="R41" s="411">
        <f>SUM(B41:P41)</f>
        <v>0</v>
      </c>
    </row>
    <row r="42" spans="1:18" x14ac:dyDescent="0.2">
      <c r="A42" s="406" t="s">
        <v>124</v>
      </c>
      <c r="B42" s="416">
        <f t="shared" si="2"/>
        <v>2712</v>
      </c>
      <c r="C42" s="416"/>
      <c r="D42" s="420"/>
      <c r="E42" s="416"/>
      <c r="F42" s="416">
        <f t="shared" si="4"/>
        <v>0</v>
      </c>
      <c r="G42" s="416"/>
      <c r="H42" s="416">
        <f t="shared" si="4"/>
        <v>0</v>
      </c>
      <c r="I42" s="416"/>
      <c r="J42" s="416">
        <f t="shared" si="5"/>
        <v>2560</v>
      </c>
      <c r="K42" s="416">
        <f t="shared" si="5"/>
        <v>0</v>
      </c>
      <c r="L42" s="416">
        <f t="shared" si="5"/>
        <v>-250</v>
      </c>
      <c r="M42" s="416">
        <f t="shared" si="5"/>
        <v>0</v>
      </c>
      <c r="N42" s="416">
        <f t="shared" si="5"/>
        <v>-683</v>
      </c>
      <c r="O42" s="416"/>
      <c r="P42" s="420"/>
      <c r="Q42" s="412"/>
      <c r="R42" s="413">
        <f t="shared" si="6"/>
        <v>4339</v>
      </c>
    </row>
    <row r="43" spans="1:18" ht="15.75" thickBot="1" x14ac:dyDescent="0.25">
      <c r="A43" s="414" t="s">
        <v>115</v>
      </c>
      <c r="B43" s="415">
        <f>SUM(B35:B42)</f>
        <v>75779</v>
      </c>
      <c r="C43" s="411"/>
      <c r="D43" s="415">
        <f>SUM(D35:D42)</f>
        <v>-4858</v>
      </c>
      <c r="E43" s="411"/>
      <c r="F43" s="415">
        <f>SUM(F35:F42)</f>
        <v>-54</v>
      </c>
      <c r="G43" s="412"/>
      <c r="H43" s="415">
        <f>SUM(H35:H42)</f>
        <v>0</v>
      </c>
      <c r="I43" s="412"/>
      <c r="J43" s="415">
        <f>SUM(J35:J42)</f>
        <v>40422</v>
      </c>
      <c r="K43" s="411"/>
      <c r="L43" s="415">
        <f>SUM(L35:L42)</f>
        <v>-11759</v>
      </c>
      <c r="M43" s="412"/>
      <c r="N43" s="415">
        <f>SUM(N35:N42)</f>
        <v>-10812</v>
      </c>
      <c r="O43" s="411"/>
      <c r="P43" s="415">
        <f>SUM(P35:P42)</f>
        <v>10</v>
      </c>
      <c r="Q43" s="411"/>
      <c r="R43" s="415">
        <f>SUM(R35:R42)</f>
        <v>88728</v>
      </c>
    </row>
    <row r="44" spans="1:18" x14ac:dyDescent="0.2">
      <c r="A44" s="421"/>
      <c r="B44" s="431"/>
      <c r="C44" s="431"/>
      <c r="D44" s="431"/>
      <c r="E44" s="431"/>
      <c r="F44" s="431"/>
      <c r="G44" s="1198"/>
      <c r="H44" s="1198"/>
      <c r="I44" s="1198"/>
      <c r="J44" s="431"/>
      <c r="K44" s="431"/>
      <c r="L44" s="431"/>
      <c r="M44" s="431"/>
      <c r="N44" s="431"/>
      <c r="O44" s="431"/>
      <c r="P44" s="431"/>
      <c r="Q44" s="431"/>
      <c r="R44" s="431"/>
    </row>
    <row r="45" spans="1:18" x14ac:dyDescent="0.2">
      <c r="A45" s="799"/>
      <c r="B45" s="731"/>
      <c r="C45" s="731"/>
      <c r="D45" s="731"/>
      <c r="E45" s="731"/>
      <c r="F45" s="731"/>
      <c r="G45" s="731"/>
      <c r="H45" s="731"/>
      <c r="I45" s="731"/>
      <c r="J45" s="731"/>
      <c r="K45" s="731"/>
      <c r="L45" s="731"/>
      <c r="M45" s="731"/>
      <c r="N45" s="731"/>
      <c r="O45" s="731"/>
      <c r="P45" s="731"/>
      <c r="Q45" s="731"/>
      <c r="R45" s="731"/>
    </row>
    <row r="46" spans="1:18" x14ac:dyDescent="0.2">
      <c r="A46" s="799"/>
      <c r="B46" s="731"/>
      <c r="C46" s="731"/>
      <c r="D46" s="731"/>
      <c r="E46" s="731"/>
      <c r="F46" s="731"/>
      <c r="G46" s="731"/>
      <c r="H46" s="731"/>
      <c r="I46" s="731"/>
      <c r="J46" s="731"/>
      <c r="K46" s="731"/>
      <c r="L46" s="731"/>
      <c r="M46" s="731"/>
      <c r="N46" s="731"/>
      <c r="O46" s="731"/>
      <c r="P46" s="731"/>
      <c r="Q46" s="731"/>
      <c r="R46" s="731"/>
    </row>
    <row r="47" spans="1:18" x14ac:dyDescent="0.2">
      <c r="A47" s="799"/>
      <c r="B47" s="731"/>
      <c r="C47" s="731"/>
      <c r="D47" s="731"/>
      <c r="E47" s="731"/>
      <c r="F47" s="731"/>
      <c r="G47" s="731"/>
      <c r="H47" s="731"/>
      <c r="I47" s="731"/>
      <c r="J47" s="731"/>
      <c r="K47" s="731"/>
      <c r="L47" s="731"/>
      <c r="M47" s="731"/>
      <c r="N47" s="731"/>
      <c r="O47" s="731"/>
      <c r="P47" s="731"/>
      <c r="Q47" s="731"/>
      <c r="R47" s="731"/>
    </row>
    <row r="48" spans="1:18" x14ac:dyDescent="0.2">
      <c r="A48" s="819"/>
      <c r="B48" s="731"/>
      <c r="C48" s="731"/>
      <c r="D48" s="731"/>
      <c r="E48" s="731"/>
      <c r="F48" s="731"/>
      <c r="G48" s="731"/>
      <c r="H48" s="731"/>
      <c r="I48" s="731"/>
      <c r="J48" s="731"/>
      <c r="K48" s="731"/>
      <c r="L48" s="731"/>
      <c r="M48" s="731"/>
      <c r="N48" s="731"/>
      <c r="O48" s="731"/>
      <c r="P48" s="731"/>
      <c r="Q48" s="731"/>
      <c r="R48" s="731"/>
    </row>
    <row r="49" spans="1:18" x14ac:dyDescent="0.2">
      <c r="A49" s="819"/>
      <c r="B49" s="731"/>
      <c r="C49" s="731"/>
      <c r="D49" s="731"/>
      <c r="E49" s="731"/>
      <c r="F49" s="731"/>
      <c r="G49" s="731"/>
      <c r="H49" s="731"/>
      <c r="I49" s="731"/>
      <c r="J49" s="731"/>
      <c r="K49" s="731"/>
      <c r="L49" s="731"/>
      <c r="M49" s="731"/>
      <c r="N49" s="731"/>
      <c r="O49" s="731"/>
      <c r="P49" s="731"/>
      <c r="Q49" s="731"/>
      <c r="R49" s="731"/>
    </row>
    <row r="50" spans="1:18" x14ac:dyDescent="0.2">
      <c r="A50" s="819"/>
      <c r="B50" s="731"/>
      <c r="C50" s="731"/>
      <c r="D50" s="731"/>
      <c r="E50" s="731"/>
      <c r="F50" s="731"/>
      <c r="G50" s="731"/>
      <c r="H50" s="731"/>
      <c r="I50" s="731"/>
      <c r="J50" s="731"/>
      <c r="K50" s="731"/>
      <c r="L50" s="731"/>
      <c r="M50" s="731"/>
      <c r="N50" s="731"/>
      <c r="O50" s="731"/>
      <c r="P50" s="731"/>
      <c r="Q50" s="731"/>
      <c r="R50" s="731"/>
    </row>
    <row r="51" spans="1:18" x14ac:dyDescent="0.2">
      <c r="A51" s="819"/>
      <c r="B51" s="731"/>
      <c r="C51" s="731"/>
      <c r="D51" s="731"/>
      <c r="E51" s="731"/>
      <c r="F51" s="731"/>
      <c r="G51" s="731"/>
      <c r="H51" s="731"/>
      <c r="I51" s="731"/>
      <c r="J51" s="731"/>
      <c r="K51" s="731"/>
      <c r="L51" s="731"/>
      <c r="M51" s="731"/>
      <c r="N51" s="731"/>
      <c r="O51" s="731"/>
      <c r="P51" s="731"/>
      <c r="Q51" s="731"/>
      <c r="R51" s="731"/>
    </row>
    <row r="52" spans="1:18" x14ac:dyDescent="0.2">
      <c r="A52" s="819"/>
      <c r="B52" s="731"/>
      <c r="C52" s="731"/>
      <c r="D52" s="731"/>
      <c r="E52" s="731"/>
      <c r="F52" s="731"/>
      <c r="G52" s="731"/>
      <c r="H52" s="731"/>
      <c r="I52" s="731"/>
      <c r="J52" s="731"/>
      <c r="K52" s="731"/>
      <c r="L52" s="731"/>
      <c r="M52" s="731"/>
      <c r="N52" s="731"/>
      <c r="O52" s="731"/>
      <c r="P52" s="731"/>
      <c r="Q52" s="731"/>
      <c r="R52" s="731"/>
    </row>
    <row r="53" spans="1:18" x14ac:dyDescent="0.2">
      <c r="A53" s="819"/>
      <c r="B53" s="731"/>
      <c r="C53" s="731"/>
      <c r="D53" s="731"/>
      <c r="E53" s="731"/>
      <c r="F53" s="731"/>
      <c r="G53" s="731"/>
      <c r="H53" s="731"/>
      <c r="I53" s="731"/>
      <c r="J53" s="731"/>
      <c r="K53" s="731"/>
      <c r="L53" s="731"/>
      <c r="M53" s="731"/>
      <c r="N53" s="731"/>
      <c r="O53" s="731"/>
      <c r="P53" s="731"/>
      <c r="Q53" s="731"/>
      <c r="R53" s="731"/>
    </row>
    <row r="54" spans="1:18" x14ac:dyDescent="0.2">
      <c r="A54" s="819"/>
      <c r="B54" s="731"/>
      <c r="C54" s="731"/>
      <c r="D54" s="731"/>
      <c r="E54" s="731"/>
      <c r="F54" s="731"/>
      <c r="G54" s="731"/>
      <c r="H54" s="731"/>
      <c r="I54" s="731"/>
      <c r="J54" s="731"/>
      <c r="K54" s="731"/>
      <c r="L54" s="731"/>
      <c r="M54" s="731"/>
      <c r="N54" s="731"/>
      <c r="O54" s="731"/>
      <c r="P54" s="731"/>
      <c r="Q54" s="731"/>
      <c r="R54" s="731"/>
    </row>
    <row r="55" spans="1:18" x14ac:dyDescent="0.2">
      <c r="A55" s="819"/>
      <c r="B55" s="731"/>
      <c r="C55" s="731"/>
      <c r="D55" s="731"/>
      <c r="E55" s="731"/>
      <c r="F55" s="731"/>
      <c r="G55" s="731"/>
      <c r="H55" s="731"/>
      <c r="I55" s="731"/>
      <c r="J55" s="731"/>
      <c r="K55" s="731"/>
      <c r="L55" s="731"/>
      <c r="M55" s="731"/>
      <c r="N55" s="731"/>
      <c r="O55" s="731"/>
      <c r="P55" s="731"/>
      <c r="Q55" s="731"/>
      <c r="R55" s="731"/>
    </row>
    <row r="56" spans="1:18" x14ac:dyDescent="0.2">
      <c r="A56" s="819"/>
      <c r="B56" s="731"/>
      <c r="C56" s="731"/>
      <c r="D56" s="731"/>
      <c r="E56" s="731"/>
      <c r="F56" s="731"/>
      <c r="G56" s="731"/>
      <c r="H56" s="731"/>
      <c r="I56" s="731"/>
      <c r="J56" s="731"/>
      <c r="K56" s="731"/>
      <c r="L56" s="731"/>
      <c r="M56" s="731"/>
      <c r="N56" s="731"/>
      <c r="O56" s="731"/>
      <c r="P56" s="731"/>
      <c r="Q56" s="731"/>
      <c r="R56" s="731"/>
    </row>
    <row r="57" spans="1:18" x14ac:dyDescent="0.2">
      <c r="A57" s="819"/>
      <c r="B57" s="731"/>
      <c r="C57" s="731"/>
      <c r="D57" s="731"/>
      <c r="E57" s="731"/>
      <c r="F57" s="731"/>
      <c r="G57" s="731"/>
      <c r="H57" s="731"/>
      <c r="I57" s="731"/>
      <c r="J57" s="731"/>
      <c r="K57" s="731"/>
      <c r="L57" s="731"/>
      <c r="M57" s="731"/>
      <c r="N57" s="731"/>
      <c r="O57" s="731"/>
      <c r="P57" s="731"/>
      <c r="Q57" s="731"/>
      <c r="R57" s="731"/>
    </row>
    <row r="58" spans="1:18" x14ac:dyDescent="0.2">
      <c r="A58" s="819"/>
      <c r="B58" s="731"/>
      <c r="C58" s="731"/>
      <c r="D58" s="731"/>
      <c r="E58" s="731"/>
      <c r="F58" s="731"/>
      <c r="G58" s="731"/>
      <c r="H58" s="731"/>
      <c r="I58" s="731"/>
      <c r="J58" s="731"/>
      <c r="K58" s="731"/>
      <c r="L58" s="731"/>
      <c r="M58" s="731"/>
      <c r="N58" s="731"/>
      <c r="O58" s="731"/>
      <c r="P58" s="731"/>
      <c r="Q58" s="731"/>
      <c r="R58" s="731"/>
    </row>
    <row r="59" spans="1:18" x14ac:dyDescent="0.2">
      <c r="A59" s="819"/>
      <c r="B59" s="731"/>
      <c r="C59" s="731"/>
      <c r="D59" s="731"/>
      <c r="E59" s="731"/>
      <c r="F59" s="731"/>
      <c r="G59" s="731"/>
      <c r="H59" s="731"/>
      <c r="I59" s="731"/>
      <c r="J59" s="731"/>
      <c r="K59" s="731"/>
      <c r="L59" s="731"/>
      <c r="M59" s="731"/>
      <c r="N59" s="731"/>
      <c r="O59" s="731"/>
      <c r="P59" s="731"/>
      <c r="Q59" s="731"/>
      <c r="R59" s="731"/>
    </row>
    <row r="60" spans="1:18" x14ac:dyDescent="0.2">
      <c r="A60" s="819"/>
      <c r="B60" s="731"/>
      <c r="C60" s="731"/>
      <c r="D60" s="731"/>
      <c r="E60" s="731"/>
      <c r="F60" s="731"/>
      <c r="G60" s="731"/>
      <c r="H60" s="731"/>
      <c r="I60" s="731"/>
      <c r="J60" s="731"/>
      <c r="K60" s="731"/>
      <c r="L60" s="731"/>
      <c r="M60" s="731"/>
      <c r="N60" s="731"/>
      <c r="O60" s="731"/>
      <c r="P60" s="731"/>
      <c r="Q60" s="731"/>
      <c r="R60" s="731"/>
    </row>
    <row r="61" spans="1:18" x14ac:dyDescent="0.2">
      <c r="A61" s="819"/>
      <c r="B61" s="731"/>
      <c r="C61" s="731"/>
      <c r="D61" s="731"/>
      <c r="E61" s="731"/>
      <c r="F61" s="731"/>
      <c r="G61" s="731"/>
      <c r="H61" s="731"/>
      <c r="I61" s="731"/>
      <c r="J61" s="731"/>
      <c r="K61" s="731"/>
      <c r="L61" s="731"/>
      <c r="M61" s="731"/>
      <c r="N61" s="731"/>
      <c r="O61" s="731"/>
      <c r="P61" s="731"/>
      <c r="Q61" s="731"/>
      <c r="R61" s="731"/>
    </row>
    <row r="62" spans="1:18" x14ac:dyDescent="0.2">
      <c r="A62" s="819"/>
      <c r="B62" s="731"/>
      <c r="C62" s="731"/>
      <c r="D62" s="731"/>
      <c r="E62" s="731"/>
      <c r="F62" s="731"/>
      <c r="G62" s="731"/>
      <c r="H62" s="731"/>
      <c r="I62" s="731"/>
      <c r="J62" s="731"/>
      <c r="K62" s="731"/>
      <c r="L62" s="731"/>
      <c r="M62" s="731"/>
      <c r="N62" s="731"/>
      <c r="O62" s="731"/>
      <c r="P62" s="731"/>
      <c r="Q62" s="731"/>
      <c r="R62" s="731"/>
    </row>
    <row r="63" spans="1:18" x14ac:dyDescent="0.2">
      <c r="A63" s="819"/>
      <c r="B63" s="731"/>
      <c r="C63" s="731"/>
      <c r="D63" s="731"/>
      <c r="E63" s="731"/>
      <c r="F63" s="731"/>
      <c r="G63" s="731"/>
      <c r="H63" s="731"/>
      <c r="I63" s="731"/>
      <c r="J63" s="731"/>
      <c r="K63" s="731"/>
      <c r="L63" s="731"/>
      <c r="M63" s="731"/>
      <c r="N63" s="731"/>
      <c r="O63" s="731"/>
      <c r="P63" s="731"/>
      <c r="Q63" s="731"/>
      <c r="R63" s="731"/>
    </row>
    <row r="64" spans="1:18" x14ac:dyDescent="0.2">
      <c r="A64" s="819"/>
      <c r="B64" s="731"/>
      <c r="C64" s="731"/>
      <c r="D64" s="731"/>
      <c r="E64" s="731"/>
      <c r="F64" s="731"/>
      <c r="G64" s="731"/>
      <c r="H64" s="731"/>
      <c r="I64" s="731"/>
      <c r="J64" s="731"/>
      <c r="K64" s="731"/>
      <c r="L64" s="731"/>
      <c r="M64" s="731"/>
      <c r="N64" s="731"/>
      <c r="O64" s="731"/>
      <c r="P64" s="731"/>
      <c r="Q64" s="731"/>
      <c r="R64" s="731"/>
    </row>
    <row r="65" spans="1:18" x14ac:dyDescent="0.2">
      <c r="A65" s="623"/>
      <c r="B65" s="731"/>
      <c r="C65" s="731"/>
      <c r="D65" s="731"/>
      <c r="E65" s="731"/>
      <c r="F65" s="731"/>
      <c r="G65" s="731"/>
      <c r="H65" s="731"/>
      <c r="I65" s="731"/>
      <c r="J65" s="731"/>
      <c r="K65" s="731"/>
      <c r="L65" s="731"/>
      <c r="M65" s="731"/>
      <c r="N65" s="731"/>
      <c r="O65" s="731"/>
      <c r="P65" s="731"/>
      <c r="Q65" s="731"/>
      <c r="R65" s="731"/>
    </row>
  </sheetData>
  <sheetProtection password="D714" sheet="1" objects="1" scenarios="1"/>
  <customSheetViews>
    <customSheetView guid="{44A2B057-7D30-4594-817B-0DBCD9A92E4A}" fitToPage="1">
      <selection activeCell="N20" sqref="N20"/>
      <pageMargins left="0.70866141732283472" right="0.70866141732283472" top="0.74803149606299213" bottom="0.74803149606299213" header="0.31496062992125984" footer="0.31496062992125984"/>
      <pageSetup paperSize="9" scale="65" orientation="portrait" r:id="rId1"/>
      <headerFooter>
        <oddFooter>&amp;C&amp;A</oddFooter>
      </headerFooter>
    </customSheetView>
    <customSheetView guid="{7FD99AA4-5903-494A-9F09-AEC84FBFFB84}" fitToPage="1">
      <selection activeCell="N20" sqref="N20"/>
      <pageMargins left="0.70866141732283472" right="0.70866141732283472" top="0.74803149606299213" bottom="0.74803149606299213" header="0.31496062992125984" footer="0.31496062992125984"/>
      <pageSetup paperSize="9" scale="65" orientation="portrait" r:id="rId2"/>
      <headerFooter>
        <oddFooter>&amp;C&amp;A</oddFooter>
      </headerFooter>
    </customSheetView>
  </customSheetViews>
  <mergeCells count="9">
    <mergeCell ref="N5:N11"/>
    <mergeCell ref="P5:P11"/>
    <mergeCell ref="R5:R11"/>
    <mergeCell ref="B5:B11"/>
    <mergeCell ref="D5:D11"/>
    <mergeCell ref="F5:F11"/>
    <mergeCell ref="H5:H11"/>
    <mergeCell ref="J5:J11"/>
    <mergeCell ref="L5:L11"/>
  </mergeCells>
  <pageMargins left="0.70866141732283472" right="0.70866141732283472" top="0.74803149606299213" bottom="0.74803149606299213" header="0.31496062992125984" footer="0.31496062992125984"/>
  <pageSetup paperSize="9" scale="64" orientation="portrait" r:id="rId3"/>
  <headerFooter>
    <oddFooter>&amp;C&amp;A</oddFooter>
  </headerFooter>
  <drawing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A1:S96"/>
  <sheetViews>
    <sheetView workbookViewId="0">
      <selection activeCell="H50" sqref="H50"/>
    </sheetView>
  </sheetViews>
  <sheetFormatPr defaultRowHeight="15" x14ac:dyDescent="0.2"/>
  <cols>
    <col min="10" max="10" width="0.6640625" customWidth="1"/>
  </cols>
  <sheetData>
    <row r="1" spans="1:11" ht="15.75" x14ac:dyDescent="0.25">
      <c r="A1" s="20" t="str">
        <f>+'1'!A1</f>
        <v>CWM TAF LOCAL HEALTH BOARD ANNUAL ACCOUNTS 2018-19</v>
      </c>
      <c r="B1" s="68"/>
      <c r="C1" s="68"/>
      <c r="D1" s="68"/>
      <c r="E1" s="68"/>
      <c r="F1" s="68"/>
      <c r="G1" s="68"/>
      <c r="H1" s="68"/>
      <c r="I1" s="68"/>
      <c r="J1" s="68"/>
      <c r="K1" s="68"/>
    </row>
    <row r="2" spans="1:11" x14ac:dyDescent="0.2">
      <c r="A2" s="107"/>
      <c r="B2" s="107"/>
      <c r="C2" s="107"/>
      <c r="D2" s="107"/>
      <c r="E2" s="107"/>
      <c r="F2" s="107"/>
      <c r="G2" s="107"/>
      <c r="H2" s="107"/>
    </row>
    <row r="3" spans="1:11" ht="15.75" x14ac:dyDescent="0.25">
      <c r="A3" s="369" t="s">
        <v>649</v>
      </c>
      <c r="B3" s="149"/>
      <c r="C3" s="149"/>
      <c r="D3" s="149"/>
      <c r="E3" s="149"/>
      <c r="F3" s="149"/>
      <c r="G3" s="149"/>
      <c r="H3" s="149"/>
      <c r="I3" s="149"/>
      <c r="J3" s="149"/>
      <c r="K3" s="149"/>
    </row>
    <row r="4" spans="1:11" x14ac:dyDescent="0.2">
      <c r="A4" s="27"/>
      <c r="B4" s="149"/>
      <c r="C4" s="149"/>
      <c r="D4" s="149"/>
      <c r="E4" s="149"/>
      <c r="F4" s="149"/>
      <c r="G4" s="217"/>
      <c r="H4" s="149"/>
      <c r="I4" s="149"/>
      <c r="J4" s="149"/>
      <c r="K4" s="149"/>
    </row>
    <row r="5" spans="1:11" ht="15.75" x14ac:dyDescent="0.25">
      <c r="A5" s="493" t="s">
        <v>650</v>
      </c>
      <c r="B5" s="149"/>
      <c r="C5" s="149"/>
      <c r="D5" s="149"/>
      <c r="E5" s="149"/>
      <c r="F5" s="149"/>
      <c r="G5" s="217"/>
      <c r="H5" s="149"/>
      <c r="I5" s="149"/>
      <c r="J5" s="149"/>
      <c r="K5" s="149"/>
    </row>
    <row r="6" spans="1:11" x14ac:dyDescent="0.2">
      <c r="A6" s="42"/>
      <c r="B6" s="149"/>
      <c r="C6" s="149"/>
      <c r="D6" s="217"/>
      <c r="E6" s="307"/>
      <c r="F6" s="307"/>
      <c r="G6" s="217"/>
      <c r="H6" s="217"/>
      <c r="I6" s="371" t="s">
        <v>752</v>
      </c>
      <c r="J6" s="156"/>
      <c r="K6" s="373" t="s">
        <v>611</v>
      </c>
    </row>
    <row r="7" spans="1:11" x14ac:dyDescent="0.2">
      <c r="A7" s="217" t="s">
        <v>452</v>
      </c>
      <c r="B7" s="149"/>
      <c r="C7" s="149"/>
      <c r="D7" s="217"/>
      <c r="E7" s="307"/>
      <c r="F7" s="307"/>
      <c r="G7" s="217"/>
      <c r="H7" s="217"/>
      <c r="I7" s="371" t="s">
        <v>23</v>
      </c>
      <c r="J7" s="156"/>
      <c r="K7" s="373" t="s">
        <v>23</v>
      </c>
    </row>
    <row r="8" spans="1:11" x14ac:dyDescent="0.2">
      <c r="A8" s="217" t="s">
        <v>453</v>
      </c>
      <c r="B8" s="149"/>
      <c r="C8" s="149"/>
      <c r="D8" s="217"/>
      <c r="E8" s="307"/>
      <c r="F8" s="307"/>
      <c r="G8" s="217"/>
      <c r="H8" s="217"/>
      <c r="I8" s="217"/>
      <c r="J8" s="217"/>
      <c r="K8" s="217"/>
    </row>
    <row r="9" spans="1:11" x14ac:dyDescent="0.2">
      <c r="A9" s="148"/>
      <c r="B9" s="149"/>
      <c r="C9" s="149"/>
      <c r="D9" s="217"/>
      <c r="E9" s="307"/>
      <c r="F9" s="307"/>
      <c r="G9" s="217"/>
      <c r="H9" s="217"/>
      <c r="I9" s="749"/>
      <c r="J9" s="499"/>
      <c r="K9" s="750"/>
    </row>
    <row r="10" spans="1:11" x14ac:dyDescent="0.2">
      <c r="A10" s="148" t="s">
        <v>330</v>
      </c>
      <c r="B10" s="149"/>
      <c r="C10" s="152"/>
      <c r="D10" s="217"/>
      <c r="E10" s="149"/>
      <c r="F10" s="217"/>
      <c r="G10" s="217"/>
      <c r="H10" s="217"/>
      <c r="I10" s="495">
        <v>132774</v>
      </c>
      <c r="J10" s="496"/>
      <c r="K10" s="499">
        <v>148659</v>
      </c>
    </row>
    <row r="11" spans="1:11" x14ac:dyDescent="0.2">
      <c r="A11" s="149" t="s">
        <v>331</v>
      </c>
      <c r="B11" s="149"/>
      <c r="C11" s="152"/>
      <c r="D11" s="217"/>
      <c r="E11" s="149"/>
      <c r="F11" s="217"/>
      <c r="G11" s="217"/>
      <c r="H11" s="217"/>
      <c r="I11" s="495">
        <v>0</v>
      </c>
      <c r="J11" s="496"/>
      <c r="K11" s="499">
        <v>0</v>
      </c>
    </row>
    <row r="12" spans="1:11" x14ac:dyDescent="0.2">
      <c r="A12" s="149" t="s">
        <v>332</v>
      </c>
      <c r="B12" s="149"/>
      <c r="C12" s="152"/>
      <c r="D12" s="217"/>
      <c r="E12" s="149"/>
      <c r="F12" s="217"/>
      <c r="G12" s="217"/>
      <c r="H12" s="217"/>
      <c r="I12" s="495">
        <v>0</v>
      </c>
      <c r="J12" s="496"/>
      <c r="K12" s="499">
        <v>0</v>
      </c>
    </row>
    <row r="13" spans="1:11" x14ac:dyDescent="0.2">
      <c r="A13" s="149" t="s">
        <v>333</v>
      </c>
      <c r="B13" s="149"/>
      <c r="C13" s="152"/>
      <c r="D13" s="217"/>
      <c r="E13" s="149"/>
      <c r="F13" s="217"/>
      <c r="G13" s="217"/>
      <c r="H13" s="217"/>
      <c r="I13" s="495">
        <v>1875</v>
      </c>
      <c r="J13" s="494"/>
      <c r="K13" s="499">
        <v>2116</v>
      </c>
    </row>
    <row r="14" spans="1:11" x14ac:dyDescent="0.2">
      <c r="A14" s="149" t="s">
        <v>454</v>
      </c>
      <c r="B14" s="149"/>
      <c r="C14" s="152"/>
      <c r="D14" s="217"/>
      <c r="E14" s="149"/>
      <c r="F14" s="217"/>
      <c r="G14" s="217"/>
      <c r="H14" s="217"/>
      <c r="I14" s="495">
        <v>2361</v>
      </c>
      <c r="J14" s="494"/>
      <c r="K14" s="499">
        <v>4811</v>
      </c>
    </row>
    <row r="15" spans="1:11" x14ac:dyDescent="0.2">
      <c r="A15" s="149" t="s">
        <v>334</v>
      </c>
      <c r="B15" s="149"/>
      <c r="C15" s="152"/>
      <c r="D15" s="217"/>
      <c r="E15" s="149"/>
      <c r="F15" s="217"/>
      <c r="G15" s="217"/>
      <c r="H15" s="217"/>
      <c r="I15" s="497">
        <v>0</v>
      </c>
      <c r="J15" s="494"/>
      <c r="K15" s="1199">
        <v>0</v>
      </c>
    </row>
    <row r="16" spans="1:11" x14ac:dyDescent="0.2">
      <c r="A16" s="149" t="s">
        <v>335</v>
      </c>
      <c r="B16" s="149"/>
      <c r="C16" s="152"/>
      <c r="D16" s="217"/>
      <c r="E16" s="149"/>
      <c r="F16" s="217"/>
      <c r="G16" s="217"/>
      <c r="H16" s="217"/>
      <c r="I16" s="500">
        <f>SUM(I10:I15)</f>
        <v>137010</v>
      </c>
      <c r="J16" s="494"/>
      <c r="K16" s="499">
        <f>SUM(K10:K15)</f>
        <v>155586</v>
      </c>
    </row>
    <row r="17" spans="1:19" x14ac:dyDescent="0.2">
      <c r="A17" s="149"/>
      <c r="B17" s="149"/>
      <c r="C17" s="152"/>
      <c r="D17" s="217"/>
      <c r="E17" s="149"/>
      <c r="F17" s="217"/>
      <c r="G17" s="217"/>
      <c r="H17" s="217"/>
      <c r="I17" s="495"/>
      <c r="J17" s="494"/>
      <c r="K17" s="499"/>
    </row>
    <row r="18" spans="1:19" x14ac:dyDescent="0.2">
      <c r="A18" s="149" t="s">
        <v>797</v>
      </c>
      <c r="B18" s="149"/>
      <c r="C18" s="149"/>
      <c r="D18" s="217"/>
      <c r="E18" s="149"/>
      <c r="F18" s="217"/>
      <c r="G18" s="217"/>
      <c r="H18" s="217"/>
      <c r="I18" s="54">
        <v>-132424</v>
      </c>
      <c r="J18" s="151"/>
      <c r="K18" s="156">
        <v>-147868</v>
      </c>
    </row>
    <row r="19" spans="1:19" x14ac:dyDescent="0.2">
      <c r="A19" s="149"/>
      <c r="B19" s="149"/>
      <c r="C19" s="149"/>
      <c r="D19" s="217"/>
      <c r="E19" s="149"/>
      <c r="F19" s="217"/>
      <c r="G19" s="217"/>
      <c r="H19" s="217"/>
      <c r="I19" s="374"/>
      <c r="J19" s="156"/>
      <c r="K19" s="375"/>
    </row>
    <row r="20" spans="1:19" ht="15.75" thickBot="1" x14ac:dyDescent="0.25">
      <c r="A20" s="307" t="s">
        <v>455</v>
      </c>
      <c r="B20" s="149"/>
      <c r="C20" s="149"/>
      <c r="D20" s="217"/>
      <c r="E20" s="149"/>
      <c r="F20" s="217"/>
      <c r="G20" s="217"/>
      <c r="H20" s="217"/>
      <c r="I20" s="61">
        <f>SUM(I16:I18)</f>
        <v>4586</v>
      </c>
      <c r="J20" s="156"/>
      <c r="K20" s="62">
        <f>+K16+K18</f>
        <v>7718</v>
      </c>
    </row>
    <row r="21" spans="1:19" s="821" customFormat="1" x14ac:dyDescent="0.2">
      <c r="A21" s="836"/>
      <c r="B21" s="836"/>
      <c r="C21" s="836"/>
      <c r="D21" s="838"/>
      <c r="E21" s="836"/>
      <c r="F21" s="838"/>
      <c r="G21" s="838"/>
      <c r="H21" s="838"/>
      <c r="I21" s="816"/>
      <c r="J21" s="820"/>
      <c r="K21" s="820"/>
    </row>
    <row r="22" spans="1:19" s="819" customFormat="1" x14ac:dyDescent="0.2"/>
    <row r="23" spans="1:19" s="819" customFormat="1" x14ac:dyDescent="0.2">
      <c r="A23" s="704"/>
      <c r="B23" s="704"/>
      <c r="C23" s="704"/>
      <c r="D23" s="704"/>
      <c r="E23" s="704"/>
      <c r="F23" s="704"/>
      <c r="G23" s="704"/>
      <c r="H23" s="704"/>
      <c r="I23" s="704"/>
      <c r="J23" s="704"/>
      <c r="K23" s="704"/>
      <c r="L23" s="704"/>
    </row>
    <row r="24" spans="1:19" s="819" customFormat="1" ht="15.75" x14ac:dyDescent="0.25">
      <c r="A24" s="884"/>
      <c r="B24" s="836"/>
      <c r="C24" s="836"/>
      <c r="D24" s="836"/>
      <c r="E24" s="836"/>
      <c r="F24" s="836"/>
      <c r="G24" s="836"/>
      <c r="H24" s="836"/>
      <c r="I24" s="1032"/>
      <c r="J24" s="820"/>
      <c r="K24" s="1033"/>
      <c r="L24" s="704"/>
    </row>
    <row r="25" spans="1:19" s="819" customFormat="1" ht="15.75" x14ac:dyDescent="0.25">
      <c r="A25" s="884"/>
      <c r="B25" s="836"/>
      <c r="C25" s="836"/>
      <c r="D25" s="836"/>
      <c r="E25" s="836"/>
      <c r="F25" s="836"/>
      <c r="G25" s="836"/>
      <c r="H25" s="836"/>
      <c r="I25" s="1032"/>
      <c r="J25" s="820"/>
      <c r="K25" s="1033"/>
      <c r="L25" s="704"/>
    </row>
    <row r="26" spans="1:19" s="819" customFormat="1" x14ac:dyDescent="0.2">
      <c r="A26" s="836"/>
      <c r="B26" s="836"/>
      <c r="C26" s="836"/>
      <c r="D26" s="836"/>
      <c r="E26" s="836"/>
      <c r="F26" s="836"/>
      <c r="G26" s="836"/>
      <c r="H26" s="836"/>
      <c r="I26" s="816"/>
      <c r="J26" s="820"/>
      <c r="K26" s="820"/>
      <c r="L26" s="704"/>
    </row>
    <row r="27" spans="1:19" s="819" customFormat="1" x14ac:dyDescent="0.2">
      <c r="A27" s="836"/>
      <c r="B27" s="836"/>
      <c r="C27" s="836"/>
      <c r="D27" s="836"/>
      <c r="E27" s="836"/>
      <c r="F27" s="836"/>
      <c r="G27" s="836"/>
      <c r="H27" s="836"/>
      <c r="I27" s="495"/>
      <c r="J27" s="496"/>
      <c r="K27" s="495"/>
      <c r="L27" s="704"/>
    </row>
    <row r="28" spans="1:19" s="819" customFormat="1" x14ac:dyDescent="0.2">
      <c r="A28" s="836"/>
      <c r="B28" s="836"/>
      <c r="C28" s="836"/>
      <c r="D28" s="836"/>
      <c r="E28" s="836"/>
      <c r="F28" s="836"/>
      <c r="G28" s="836"/>
      <c r="H28" s="836"/>
      <c r="I28" s="495"/>
      <c r="J28" s="496"/>
      <c r="K28" s="495"/>
      <c r="L28" s="704"/>
      <c r="S28" s="819" t="s">
        <v>517</v>
      </c>
    </row>
    <row r="29" spans="1:19" s="819" customFormat="1" x14ac:dyDescent="0.2">
      <c r="A29" s="836"/>
      <c r="B29" s="836"/>
      <c r="C29" s="836"/>
      <c r="D29" s="836"/>
      <c r="E29" s="836"/>
      <c r="F29" s="836"/>
      <c r="G29" s="836"/>
      <c r="H29" s="836"/>
      <c r="I29" s="495"/>
      <c r="J29" s="496"/>
      <c r="K29" s="495"/>
      <c r="L29" s="704"/>
    </row>
    <row r="30" spans="1:19" s="819" customFormat="1" x14ac:dyDescent="0.2">
      <c r="A30" s="704"/>
      <c r="B30" s="704"/>
      <c r="C30" s="704"/>
      <c r="D30" s="704"/>
      <c r="E30" s="704"/>
      <c r="F30" s="704"/>
      <c r="G30" s="704"/>
      <c r="H30" s="704"/>
      <c r="I30" s="704"/>
      <c r="J30" s="820"/>
      <c r="K30" s="704"/>
      <c r="L30" s="704"/>
    </row>
    <row r="31" spans="1:19" x14ac:dyDescent="0.2">
      <c r="A31" s="342"/>
      <c r="B31" s="836"/>
      <c r="C31" s="836"/>
      <c r="D31" s="836"/>
      <c r="E31" s="836"/>
      <c r="F31" s="836"/>
      <c r="G31" s="836"/>
      <c r="H31" s="836"/>
      <c r="I31" s="816"/>
      <c r="J31" s="820"/>
      <c r="K31" s="816"/>
      <c r="L31" s="316"/>
    </row>
    <row r="32" spans="1:19" x14ac:dyDescent="0.2">
      <c r="A32" s="342"/>
      <c r="B32" s="836"/>
      <c r="C32" s="836"/>
      <c r="D32" s="836"/>
      <c r="E32" s="836"/>
      <c r="F32" s="836"/>
      <c r="G32" s="836"/>
      <c r="H32" s="836"/>
      <c r="I32" s="816"/>
      <c r="J32" s="820"/>
      <c r="K32" s="816"/>
      <c r="L32" s="316"/>
    </row>
    <row r="33" spans="1:12" x14ac:dyDescent="0.2">
      <c r="A33" s="342"/>
      <c r="B33" s="836"/>
      <c r="C33" s="836"/>
      <c r="D33" s="836"/>
      <c r="E33" s="836"/>
      <c r="F33" s="836"/>
      <c r="G33" s="836"/>
      <c r="H33" s="836"/>
      <c r="I33" s="816"/>
      <c r="J33" s="820"/>
      <c r="K33" s="816"/>
      <c r="L33" s="316"/>
    </row>
    <row r="34" spans="1:12" x14ac:dyDescent="0.2">
      <c r="A34" s="342"/>
      <c r="B34" s="836"/>
      <c r="C34" s="836"/>
      <c r="D34" s="836"/>
      <c r="E34" s="836"/>
      <c r="F34" s="836"/>
      <c r="G34" s="836"/>
      <c r="H34" s="836"/>
      <c r="I34" s="816"/>
      <c r="J34" s="820"/>
      <c r="K34" s="816"/>
      <c r="L34" s="316"/>
    </row>
    <row r="35" spans="1:12" x14ac:dyDescent="0.2">
      <c r="A35" s="836"/>
      <c r="B35" s="836"/>
      <c r="C35" s="836"/>
      <c r="D35" s="836"/>
      <c r="E35" s="836"/>
      <c r="F35" s="836"/>
      <c r="G35" s="836"/>
      <c r="H35" s="836"/>
      <c r="I35" s="816"/>
      <c r="J35" s="820"/>
      <c r="K35" s="820"/>
      <c r="L35" s="316"/>
    </row>
    <row r="36" spans="1:12" ht="15.75" x14ac:dyDescent="0.25">
      <c r="A36" s="884"/>
      <c r="B36" s="836"/>
      <c r="C36" s="836"/>
      <c r="D36" s="836"/>
      <c r="E36" s="836"/>
      <c r="F36" s="836"/>
      <c r="G36" s="816"/>
      <c r="H36" s="820"/>
      <c r="I36" s="820"/>
      <c r="J36" s="836"/>
      <c r="K36" s="836"/>
      <c r="L36" s="316"/>
    </row>
    <row r="37" spans="1:12" ht="15.75" x14ac:dyDescent="0.25">
      <c r="A37" s="884"/>
      <c r="B37" s="836"/>
      <c r="C37" s="836"/>
      <c r="D37" s="836"/>
      <c r="E37" s="836"/>
      <c r="F37" s="836"/>
      <c r="G37" s="836"/>
      <c r="H37" s="836"/>
      <c r="I37" s="1032"/>
      <c r="J37" s="820"/>
      <c r="K37" s="1033"/>
      <c r="L37" s="316"/>
    </row>
    <row r="38" spans="1:12" ht="15.75" x14ac:dyDescent="0.25">
      <c r="A38" s="884"/>
      <c r="B38" s="342"/>
      <c r="C38" s="342"/>
      <c r="D38" s="342"/>
      <c r="E38" s="836"/>
      <c r="F38" s="836"/>
      <c r="G38" s="836"/>
      <c r="H38" s="836"/>
      <c r="I38" s="1032"/>
      <c r="J38" s="820"/>
      <c r="K38" s="1033"/>
      <c r="L38" s="316"/>
    </row>
    <row r="39" spans="1:12" x14ac:dyDescent="0.2">
      <c r="A39" s="874"/>
      <c r="B39" s="342"/>
      <c r="C39" s="342"/>
      <c r="D39" s="342"/>
      <c r="E39" s="836"/>
      <c r="F39" s="836"/>
      <c r="G39" s="836"/>
      <c r="H39" s="836"/>
      <c r="I39" s="1032"/>
      <c r="J39" s="820"/>
      <c r="K39" s="1033"/>
      <c r="L39" s="316"/>
    </row>
    <row r="40" spans="1:12" x14ac:dyDescent="0.2">
      <c r="A40" s="612"/>
      <c r="B40" s="342"/>
      <c r="C40" s="342"/>
      <c r="D40" s="342"/>
      <c r="E40" s="836"/>
      <c r="F40" s="836"/>
      <c r="G40" s="836"/>
      <c r="H40" s="836"/>
      <c r="I40" s="54"/>
      <c r="J40" s="844"/>
      <c r="K40" s="844"/>
      <c r="L40" s="316"/>
    </row>
    <row r="41" spans="1:12" x14ac:dyDescent="0.2">
      <c r="A41" s="612"/>
      <c r="B41" s="342"/>
      <c r="C41" s="342"/>
      <c r="D41" s="342"/>
      <c r="E41" s="836"/>
      <c r="F41" s="836"/>
      <c r="G41" s="836"/>
      <c r="H41" s="836"/>
      <c r="I41" s="54"/>
      <c r="J41" s="844"/>
      <c r="K41" s="844"/>
      <c r="L41" s="316"/>
    </row>
    <row r="42" spans="1:12" x14ac:dyDescent="0.2">
      <c r="A42" s="836"/>
      <c r="B42" s="342"/>
      <c r="C42" s="342"/>
      <c r="D42" s="342"/>
      <c r="E42" s="836"/>
      <c r="F42" s="836"/>
      <c r="G42" s="836"/>
      <c r="H42" s="836"/>
      <c r="I42" s="54"/>
      <c r="J42" s="844"/>
      <c r="K42" s="844"/>
      <c r="L42" s="316"/>
    </row>
    <row r="43" spans="1:12" x14ac:dyDescent="0.2">
      <c r="A43" s="342"/>
      <c r="B43" s="342"/>
      <c r="C43" s="342"/>
      <c r="D43" s="342"/>
      <c r="E43" s="836"/>
      <c r="F43" s="836"/>
      <c r="G43" s="836"/>
      <c r="H43" s="836"/>
      <c r="I43" s="914"/>
      <c r="J43" s="494"/>
      <c r="K43" s="494"/>
      <c r="L43" s="316"/>
    </row>
    <row r="44" spans="1:12" x14ac:dyDescent="0.2">
      <c r="A44" s="836"/>
      <c r="B44" s="836"/>
      <c r="C44" s="836"/>
      <c r="D44" s="836"/>
      <c r="E44" s="836"/>
      <c r="F44" s="836"/>
      <c r="G44" s="836"/>
      <c r="H44" s="836"/>
      <c r="I44" s="914"/>
      <c r="J44" s="494"/>
      <c r="K44" s="494"/>
      <c r="L44" s="316"/>
    </row>
    <row r="45" spans="1:12" x14ac:dyDescent="0.2">
      <c r="A45" s="342"/>
      <c r="B45" s="836"/>
      <c r="C45" s="837"/>
      <c r="D45" s="836"/>
      <c r="E45" s="836"/>
      <c r="F45" s="836"/>
      <c r="G45" s="836"/>
      <c r="H45" s="836"/>
      <c r="I45" s="914"/>
      <c r="J45" s="494"/>
      <c r="K45" s="494"/>
      <c r="L45" s="316"/>
    </row>
    <row r="46" spans="1:12" x14ac:dyDescent="0.2">
      <c r="A46" s="836"/>
      <c r="B46" s="836"/>
      <c r="C46" s="836"/>
      <c r="D46" s="836"/>
      <c r="E46" s="836"/>
      <c r="F46" s="836"/>
      <c r="G46" s="836"/>
      <c r="H46" s="836"/>
      <c r="I46" s="494"/>
      <c r="J46" s="494"/>
      <c r="K46" s="494"/>
      <c r="L46" s="316"/>
    </row>
    <row r="47" spans="1:12" x14ac:dyDescent="0.2">
      <c r="A47" s="836"/>
      <c r="B47" s="836"/>
      <c r="C47" s="836"/>
      <c r="D47" s="836"/>
      <c r="E47" s="836"/>
      <c r="F47" s="836"/>
      <c r="G47" s="836"/>
      <c r="H47" s="836"/>
      <c r="I47" s="494"/>
      <c r="J47" s="494"/>
      <c r="K47" s="494"/>
      <c r="L47" s="316"/>
    </row>
    <row r="48" spans="1:12" ht="15.75" x14ac:dyDescent="0.25">
      <c r="A48" s="140"/>
      <c r="B48" s="836"/>
      <c r="C48" s="836"/>
      <c r="D48" s="836"/>
      <c r="E48" s="837"/>
      <c r="F48" s="836"/>
      <c r="G48" s="836"/>
      <c r="H48" s="836"/>
      <c r="I48" s="494"/>
      <c r="J48" s="494"/>
      <c r="K48" s="494"/>
      <c r="L48" s="316"/>
    </row>
    <row r="49" spans="1:12" x14ac:dyDescent="0.2">
      <c r="A49" s="342"/>
      <c r="B49" s="836"/>
      <c r="C49" s="836"/>
      <c r="D49" s="836"/>
      <c r="E49" s="836"/>
      <c r="F49" s="836"/>
      <c r="G49" s="836"/>
      <c r="H49" s="836"/>
      <c r="I49" s="494"/>
      <c r="J49" s="494"/>
      <c r="K49" s="494"/>
      <c r="L49" s="316"/>
    </row>
    <row r="50" spans="1:12" x14ac:dyDescent="0.2">
      <c r="A50" s="837"/>
      <c r="B50" s="836"/>
      <c r="C50" s="836"/>
      <c r="D50" s="836"/>
      <c r="E50" s="342"/>
      <c r="F50" s="368"/>
      <c r="G50" s="836"/>
      <c r="H50" s="836"/>
      <c r="I50" s="494"/>
      <c r="J50" s="494"/>
      <c r="K50" s="494"/>
      <c r="L50" s="316"/>
    </row>
    <row r="51" spans="1:12" x14ac:dyDescent="0.2">
      <c r="A51" s="342"/>
      <c r="B51" s="836"/>
      <c r="C51" s="836"/>
      <c r="D51" s="836"/>
      <c r="E51" s="342"/>
      <c r="F51" s="368"/>
      <c r="G51" s="836"/>
      <c r="H51" s="836"/>
      <c r="I51" s="1032"/>
      <c r="J51" s="820"/>
      <c r="K51" s="1033"/>
      <c r="L51" s="316"/>
    </row>
    <row r="52" spans="1:12" ht="15" customHeight="1" x14ac:dyDescent="0.2">
      <c r="A52" s="342"/>
      <c r="B52" s="836"/>
      <c r="C52" s="836"/>
      <c r="D52" s="836"/>
      <c r="E52" s="342"/>
      <c r="F52" s="368"/>
      <c r="G52" s="836"/>
      <c r="H52" s="836"/>
      <c r="I52" s="1032"/>
      <c r="J52" s="820"/>
      <c r="K52" s="1033"/>
      <c r="L52" s="316"/>
    </row>
    <row r="53" spans="1:12" ht="15.75" customHeight="1" x14ac:dyDescent="0.2">
      <c r="A53" s="342"/>
      <c r="B53" s="836"/>
      <c r="C53" s="836"/>
      <c r="D53" s="836"/>
      <c r="E53" s="342"/>
      <c r="F53" s="368"/>
      <c r="G53" s="836"/>
      <c r="H53" s="836"/>
      <c r="I53" s="1032"/>
      <c r="J53" s="820"/>
      <c r="K53" s="1033"/>
      <c r="L53" s="316"/>
    </row>
    <row r="54" spans="1:12" x14ac:dyDescent="0.2">
      <c r="A54" s="836"/>
      <c r="B54" s="836"/>
      <c r="C54" s="836"/>
      <c r="D54" s="1034"/>
      <c r="E54" s="836"/>
      <c r="F54" s="837"/>
      <c r="G54" s="836"/>
      <c r="H54" s="836"/>
      <c r="I54" s="495"/>
      <c r="J54" s="496"/>
      <c r="K54" s="496"/>
      <c r="L54" s="316"/>
    </row>
    <row r="55" spans="1:12" x14ac:dyDescent="0.2">
      <c r="A55" s="836"/>
      <c r="B55" s="836"/>
      <c r="C55" s="836"/>
      <c r="D55" s="836"/>
      <c r="E55" s="836"/>
      <c r="F55" s="837"/>
      <c r="G55" s="836"/>
      <c r="H55" s="836"/>
      <c r="I55" s="495"/>
      <c r="J55" s="496"/>
      <c r="K55" s="496"/>
      <c r="L55" s="316"/>
    </row>
    <row r="56" spans="1:12" x14ac:dyDescent="0.2">
      <c r="A56" s="836"/>
      <c r="B56" s="836"/>
      <c r="C56" s="836"/>
      <c r="D56" s="836"/>
      <c r="E56" s="836"/>
      <c r="F56" s="837"/>
      <c r="G56" s="836"/>
      <c r="H56" s="836"/>
      <c r="I56" s="496"/>
      <c r="J56" s="496"/>
      <c r="K56" s="496"/>
      <c r="L56" s="316"/>
    </row>
    <row r="57" spans="1:12" x14ac:dyDescent="0.2">
      <c r="A57" s="836"/>
      <c r="B57" s="836"/>
      <c r="C57" s="836"/>
      <c r="D57" s="836"/>
      <c r="E57" s="836"/>
      <c r="F57" s="837"/>
      <c r="G57" s="836"/>
      <c r="H57" s="836"/>
      <c r="I57" s="494"/>
      <c r="J57" s="494"/>
      <c r="K57" s="494"/>
      <c r="L57" s="316"/>
    </row>
    <row r="58" spans="1:12" x14ac:dyDescent="0.2">
      <c r="A58" s="342"/>
      <c r="B58" s="836"/>
      <c r="C58" s="836"/>
      <c r="D58" s="836"/>
      <c r="E58" s="836"/>
      <c r="F58" s="837"/>
      <c r="G58" s="836"/>
      <c r="H58" s="836"/>
      <c r="I58" s="914"/>
      <c r="J58" s="494"/>
      <c r="K58" s="494"/>
      <c r="L58" s="316"/>
    </row>
    <row r="59" spans="1:12" x14ac:dyDescent="0.2">
      <c r="A59" s="836"/>
      <c r="B59" s="836"/>
      <c r="C59" s="836"/>
      <c r="D59" s="836"/>
      <c r="E59" s="836"/>
      <c r="F59" s="837"/>
      <c r="G59" s="836"/>
      <c r="H59" s="836"/>
      <c r="I59" s="494"/>
      <c r="J59" s="494"/>
      <c r="K59" s="494"/>
      <c r="L59" s="316"/>
    </row>
    <row r="60" spans="1:12" x14ac:dyDescent="0.2">
      <c r="A60" s="704"/>
      <c r="B60" s="507"/>
      <c r="C60" s="189"/>
      <c r="D60" s="507"/>
      <c r="E60" s="189"/>
      <c r="F60" s="507"/>
      <c r="G60" s="356"/>
      <c r="H60" s="494"/>
      <c r="I60" s="356"/>
      <c r="J60" s="836"/>
      <c r="K60" s="836"/>
      <c r="L60" s="316"/>
    </row>
    <row r="61" spans="1:12" x14ac:dyDescent="0.2">
      <c r="A61" s="836"/>
      <c r="B61" s="704"/>
      <c r="C61" s="704"/>
      <c r="D61" s="704"/>
      <c r="E61" s="704"/>
      <c r="F61" s="704"/>
      <c r="G61" s="704"/>
      <c r="H61" s="704"/>
      <c r="I61" s="704"/>
      <c r="J61" s="704"/>
      <c r="K61" s="704"/>
      <c r="L61" s="316"/>
    </row>
    <row r="62" spans="1:12" x14ac:dyDescent="0.2">
      <c r="A62" s="836"/>
      <c r="B62" s="704"/>
      <c r="C62" s="704"/>
      <c r="D62" s="704"/>
      <c r="E62" s="704"/>
      <c r="F62" s="704"/>
      <c r="G62" s="704"/>
      <c r="H62" s="704"/>
      <c r="I62" s="704"/>
      <c r="J62" s="704"/>
      <c r="K62" s="704"/>
      <c r="L62" s="316"/>
    </row>
    <row r="63" spans="1:12" x14ac:dyDescent="0.2">
      <c r="A63" s="704"/>
      <c r="B63" s="704"/>
      <c r="C63" s="704"/>
      <c r="D63" s="704"/>
      <c r="E63" s="704"/>
      <c r="F63" s="704"/>
      <c r="G63" s="704"/>
      <c r="H63" s="704"/>
      <c r="I63" s="704"/>
      <c r="J63" s="704"/>
      <c r="K63" s="704"/>
      <c r="L63" s="316"/>
    </row>
    <row r="64" spans="1:12" x14ac:dyDescent="0.2">
      <c r="A64" s="835"/>
      <c r="B64" s="507"/>
      <c r="C64" s="189"/>
      <c r="D64" s="507"/>
      <c r="E64" s="189"/>
      <c r="F64" s="507"/>
      <c r="G64" s="494"/>
      <c r="H64" s="494"/>
      <c r="I64" s="356"/>
      <c r="J64" s="836"/>
      <c r="K64" s="836"/>
      <c r="L64" s="316"/>
    </row>
    <row r="65" spans="1:12" x14ac:dyDescent="0.2">
      <c r="A65" s="835"/>
      <c r="B65" s="507"/>
      <c r="C65" s="189"/>
      <c r="D65" s="507"/>
      <c r="E65" s="189"/>
      <c r="F65" s="507"/>
      <c r="G65" s="494"/>
      <c r="H65" s="494"/>
      <c r="I65" s="356"/>
      <c r="J65" s="836"/>
      <c r="K65" s="836"/>
      <c r="L65" s="316"/>
    </row>
    <row r="66" spans="1:12" x14ac:dyDescent="0.2">
      <c r="A66" s="166"/>
      <c r="B66" s="507"/>
      <c r="C66" s="190"/>
      <c r="D66" s="507"/>
      <c r="E66" s="190"/>
      <c r="F66" s="507"/>
      <c r="G66" s="494"/>
      <c r="H66" s="494"/>
      <c r="I66" s="795"/>
      <c r="J66" s="836"/>
      <c r="K66" s="836"/>
      <c r="L66" s="316"/>
    </row>
    <row r="67" spans="1:12" x14ac:dyDescent="0.2">
      <c r="A67" s="836"/>
      <c r="B67" s="836"/>
      <c r="C67" s="836"/>
      <c r="D67" s="836"/>
      <c r="E67" s="836"/>
      <c r="F67" s="836"/>
      <c r="G67" s="494"/>
      <c r="H67" s="494"/>
      <c r="I67" s="494"/>
      <c r="J67" s="836"/>
      <c r="K67" s="836"/>
      <c r="L67" s="316"/>
    </row>
    <row r="68" spans="1:12" x14ac:dyDescent="0.2">
      <c r="A68" s="836"/>
      <c r="B68" s="836"/>
      <c r="C68" s="836"/>
      <c r="D68" s="836"/>
      <c r="E68" s="836"/>
      <c r="F68" s="836"/>
      <c r="G68" s="494"/>
      <c r="H68" s="494"/>
      <c r="I68" s="494"/>
      <c r="J68" s="836"/>
      <c r="K68" s="836"/>
      <c r="L68" s="316"/>
    </row>
    <row r="69" spans="1:12" x14ac:dyDescent="0.2">
      <c r="A69" s="836"/>
      <c r="B69" s="836"/>
      <c r="C69" s="836"/>
      <c r="D69" s="836"/>
      <c r="E69" s="836"/>
      <c r="F69" s="836"/>
      <c r="G69" s="494"/>
      <c r="H69" s="494"/>
      <c r="I69" s="494"/>
      <c r="J69" s="836"/>
      <c r="K69" s="836"/>
      <c r="L69" s="316"/>
    </row>
    <row r="70" spans="1:12" x14ac:dyDescent="0.2">
      <c r="A70" s="836"/>
      <c r="B70" s="836"/>
      <c r="C70" s="836"/>
      <c r="D70" s="836"/>
      <c r="E70" s="836"/>
      <c r="F70" s="836"/>
      <c r="G70" s="494"/>
      <c r="H70" s="494"/>
      <c r="I70" s="494"/>
      <c r="J70" s="836"/>
      <c r="K70" s="836"/>
      <c r="L70" s="316"/>
    </row>
    <row r="71" spans="1:12" x14ac:dyDescent="0.2">
      <c r="A71" s="836"/>
      <c r="B71" s="836"/>
      <c r="C71" s="836"/>
      <c r="D71" s="836"/>
      <c r="E71" s="836"/>
      <c r="F71" s="836"/>
      <c r="G71" s="494"/>
      <c r="H71" s="494"/>
      <c r="I71" s="494"/>
      <c r="J71" s="836"/>
      <c r="K71" s="836"/>
      <c r="L71" s="316"/>
    </row>
    <row r="72" spans="1:12" x14ac:dyDescent="0.2">
      <c r="A72" s="836"/>
      <c r="B72" s="836"/>
      <c r="C72" s="836"/>
      <c r="D72" s="836"/>
      <c r="E72" s="836"/>
      <c r="F72" s="836"/>
      <c r="G72" s="494"/>
      <c r="H72" s="494"/>
      <c r="I72" s="494"/>
      <c r="J72" s="836"/>
      <c r="K72" s="836"/>
      <c r="L72" s="316"/>
    </row>
    <row r="73" spans="1:12" x14ac:dyDescent="0.2">
      <c r="A73" s="836"/>
      <c r="B73" s="836"/>
      <c r="C73" s="836"/>
      <c r="D73" s="836"/>
      <c r="E73" s="836"/>
      <c r="F73" s="836"/>
      <c r="G73" s="494"/>
      <c r="H73" s="494"/>
      <c r="I73" s="494"/>
      <c r="J73" s="836"/>
      <c r="K73" s="836"/>
      <c r="L73" s="316"/>
    </row>
    <row r="74" spans="1:12" x14ac:dyDescent="0.2">
      <c r="A74" s="836"/>
      <c r="B74" s="836"/>
      <c r="C74" s="836"/>
      <c r="D74" s="836"/>
      <c r="E74" s="836"/>
      <c r="F74" s="836"/>
      <c r="G74" s="494"/>
      <c r="H74" s="494"/>
      <c r="I74" s="494"/>
      <c r="J74" s="836"/>
      <c r="K74" s="836"/>
      <c r="L74" s="316"/>
    </row>
    <row r="75" spans="1:12" x14ac:dyDescent="0.2">
      <c r="A75" s="836"/>
      <c r="B75" s="836"/>
      <c r="C75" s="836"/>
      <c r="D75" s="836"/>
      <c r="E75" s="836"/>
      <c r="F75" s="836"/>
      <c r="G75" s="836"/>
      <c r="H75" s="836"/>
      <c r="I75" s="836"/>
      <c r="J75" s="836"/>
      <c r="K75" s="836"/>
      <c r="L75" s="316"/>
    </row>
    <row r="76" spans="1:12" x14ac:dyDescent="0.2">
      <c r="A76" s="836"/>
      <c r="B76" s="836"/>
      <c r="C76" s="836"/>
      <c r="D76" s="836"/>
      <c r="E76" s="836"/>
      <c r="F76" s="836"/>
      <c r="G76" s="836"/>
      <c r="H76" s="836"/>
      <c r="I76" s="836"/>
      <c r="J76" s="836"/>
      <c r="K76" s="836"/>
      <c r="L76" s="316"/>
    </row>
    <row r="77" spans="1:12" x14ac:dyDescent="0.2">
      <c r="A77" s="836"/>
      <c r="B77" s="836"/>
      <c r="C77" s="836"/>
      <c r="D77" s="836"/>
      <c r="E77" s="836"/>
      <c r="F77" s="836"/>
      <c r="G77" s="836"/>
      <c r="H77" s="836"/>
      <c r="I77" s="836"/>
      <c r="J77" s="836"/>
      <c r="K77" s="836"/>
      <c r="L77" s="316"/>
    </row>
    <row r="78" spans="1:12" x14ac:dyDescent="0.2">
      <c r="A78" s="836"/>
      <c r="B78" s="836"/>
      <c r="C78" s="836"/>
      <c r="D78" s="836"/>
      <c r="E78" s="836"/>
      <c r="F78" s="836"/>
      <c r="G78" s="836"/>
      <c r="H78" s="836"/>
      <c r="I78" s="836"/>
      <c r="J78" s="836"/>
      <c r="K78" s="836"/>
      <c r="L78" s="316"/>
    </row>
    <row r="79" spans="1:12" x14ac:dyDescent="0.2">
      <c r="A79" s="836"/>
      <c r="B79" s="836"/>
      <c r="C79" s="836"/>
      <c r="D79" s="836"/>
      <c r="E79" s="836"/>
      <c r="F79" s="836"/>
      <c r="G79" s="836"/>
      <c r="H79" s="836"/>
      <c r="I79" s="836"/>
      <c r="J79" s="836"/>
      <c r="K79" s="836"/>
      <c r="L79" s="316"/>
    </row>
    <row r="80" spans="1:12" x14ac:dyDescent="0.2">
      <c r="A80" s="836"/>
      <c r="B80" s="836"/>
      <c r="C80" s="836"/>
      <c r="D80" s="836"/>
      <c r="E80" s="836"/>
      <c r="F80" s="836"/>
      <c r="G80" s="836"/>
      <c r="H80" s="836"/>
      <c r="I80" s="836"/>
      <c r="J80" s="836"/>
      <c r="K80" s="836"/>
      <c r="L80" s="316"/>
    </row>
    <row r="81" spans="1:11" x14ac:dyDescent="0.2">
      <c r="A81" s="838"/>
      <c r="B81" s="838"/>
      <c r="C81" s="838"/>
      <c r="D81" s="838"/>
      <c r="E81" s="838"/>
      <c r="F81" s="838"/>
      <c r="G81" s="838"/>
      <c r="H81" s="838"/>
      <c r="I81" s="838"/>
      <c r="J81" s="836"/>
      <c r="K81" s="836"/>
    </row>
    <row r="82" spans="1:11" x14ac:dyDescent="0.2">
      <c r="A82" s="838"/>
      <c r="B82" s="838"/>
      <c r="C82" s="838"/>
      <c r="D82" s="838"/>
      <c r="E82" s="838"/>
      <c r="F82" s="838"/>
      <c r="G82" s="838"/>
      <c r="H82" s="838"/>
      <c r="I82" s="838"/>
      <c r="J82" s="836"/>
      <c r="K82" s="836"/>
    </row>
    <row r="83" spans="1:11" x14ac:dyDescent="0.2">
      <c r="A83" s="838"/>
      <c r="B83" s="838"/>
      <c r="C83" s="838"/>
      <c r="D83" s="838"/>
      <c r="E83" s="838"/>
      <c r="F83" s="838"/>
      <c r="G83" s="838"/>
      <c r="H83" s="838"/>
      <c r="I83" s="838"/>
      <c r="J83" s="836"/>
      <c r="K83" s="836"/>
    </row>
    <row r="84" spans="1:11" x14ac:dyDescent="0.2">
      <c r="A84" s="838"/>
      <c r="B84" s="838"/>
      <c r="C84" s="838"/>
      <c r="D84" s="838"/>
      <c r="E84" s="838"/>
      <c r="F84" s="838"/>
      <c r="G84" s="838"/>
      <c r="H84" s="838"/>
      <c r="I84" s="838"/>
      <c r="J84" s="836"/>
      <c r="K84" s="836"/>
    </row>
    <row r="85" spans="1:11" x14ac:dyDescent="0.2">
      <c r="A85" s="838"/>
      <c r="B85" s="838"/>
      <c r="C85" s="838"/>
      <c r="D85" s="838"/>
      <c r="E85" s="838"/>
      <c r="F85" s="838"/>
      <c r="G85" s="838"/>
      <c r="H85" s="838"/>
      <c r="I85" s="838"/>
      <c r="J85" s="836"/>
      <c r="K85" s="836"/>
    </row>
    <row r="86" spans="1:11" x14ac:dyDescent="0.2">
      <c r="A86" s="838"/>
      <c r="B86" s="838"/>
      <c r="C86" s="838"/>
      <c r="D86" s="838"/>
      <c r="E86" s="838"/>
      <c r="F86" s="838"/>
      <c r="G86" s="838"/>
      <c r="H86" s="838"/>
      <c r="I86" s="838"/>
      <c r="J86" s="836"/>
      <c r="K86" s="836"/>
    </row>
    <row r="87" spans="1:11" x14ac:dyDescent="0.2">
      <c r="A87" s="838"/>
      <c r="B87" s="838"/>
      <c r="C87" s="838"/>
      <c r="D87" s="838"/>
      <c r="E87" s="838"/>
      <c r="F87" s="838"/>
      <c r="G87" s="838"/>
      <c r="H87" s="838"/>
      <c r="I87" s="838"/>
      <c r="J87" s="836"/>
      <c r="K87" s="836"/>
    </row>
    <row r="88" spans="1:11" x14ac:dyDescent="0.2">
      <c r="A88" s="838"/>
      <c r="B88" s="838"/>
      <c r="C88" s="838"/>
      <c r="D88" s="838"/>
      <c r="E88" s="838"/>
      <c r="F88" s="838"/>
      <c r="G88" s="838"/>
      <c r="H88" s="838"/>
      <c r="I88" s="838"/>
      <c r="J88" s="836"/>
      <c r="K88" s="836"/>
    </row>
    <row r="89" spans="1:11" x14ac:dyDescent="0.2">
      <c r="A89" s="838"/>
      <c r="B89" s="838"/>
      <c r="C89" s="838"/>
      <c r="D89" s="838"/>
      <c r="E89" s="838"/>
      <c r="F89" s="838"/>
      <c r="G89" s="838"/>
      <c r="H89" s="838"/>
      <c r="I89" s="838"/>
      <c r="J89" s="836"/>
      <c r="K89" s="836"/>
    </row>
    <row r="90" spans="1:11" x14ac:dyDescent="0.2">
      <c r="A90" s="838"/>
      <c r="B90" s="838"/>
      <c r="C90" s="838"/>
      <c r="D90" s="838"/>
      <c r="E90" s="838"/>
      <c r="F90" s="838"/>
      <c r="G90" s="838"/>
      <c r="H90" s="838"/>
      <c r="I90" s="838"/>
      <c r="J90" s="836"/>
      <c r="K90" s="836"/>
    </row>
    <row r="91" spans="1:11" x14ac:dyDescent="0.2">
      <c r="A91" s="838"/>
      <c r="B91" s="838"/>
      <c r="C91" s="838"/>
      <c r="D91" s="838"/>
      <c r="E91" s="838"/>
      <c r="F91" s="838"/>
      <c r="G91" s="838"/>
      <c r="H91" s="838"/>
      <c r="I91" s="838"/>
      <c r="J91" s="836"/>
      <c r="K91" s="836"/>
    </row>
    <row r="92" spans="1:11" x14ac:dyDescent="0.2">
      <c r="A92" s="838"/>
      <c r="B92" s="838"/>
      <c r="C92" s="838"/>
      <c r="D92" s="838"/>
      <c r="E92" s="838"/>
      <c r="F92" s="838"/>
      <c r="G92" s="838"/>
      <c r="H92" s="838"/>
      <c r="I92" s="838"/>
      <c r="J92" s="836"/>
      <c r="K92" s="836"/>
    </row>
    <row r="93" spans="1:11" x14ac:dyDescent="0.2">
      <c r="A93" s="217"/>
      <c r="B93" s="217"/>
      <c r="C93" s="217"/>
      <c r="D93" s="217"/>
      <c r="E93" s="217"/>
      <c r="F93" s="217"/>
      <c r="G93" s="217"/>
      <c r="H93" s="217"/>
      <c r="I93" s="217"/>
      <c r="J93" s="149"/>
      <c r="K93" s="149"/>
    </row>
    <row r="94" spans="1:11" x14ac:dyDescent="0.2">
      <c r="A94" s="217"/>
      <c r="B94" s="217"/>
      <c r="C94" s="217"/>
      <c r="D94" s="217"/>
      <c r="E94" s="217"/>
      <c r="F94" s="217"/>
      <c r="G94" s="217"/>
      <c r="H94" s="217"/>
      <c r="I94" s="217"/>
      <c r="J94" s="149"/>
      <c r="K94" s="149"/>
    </row>
    <row r="95" spans="1:11" x14ac:dyDescent="0.2">
      <c r="A95" s="217"/>
      <c r="B95" s="217"/>
      <c r="C95" s="217"/>
      <c r="D95" s="217"/>
      <c r="E95" s="217"/>
      <c r="F95" s="217"/>
      <c r="G95" s="217"/>
      <c r="H95" s="217"/>
      <c r="I95" s="217"/>
      <c r="J95" s="149"/>
      <c r="K95" s="149"/>
    </row>
    <row r="96" spans="1:11" x14ac:dyDescent="0.2">
      <c r="A96" s="217"/>
      <c r="B96" s="217"/>
      <c r="C96" s="217"/>
      <c r="D96" s="217"/>
      <c r="E96" s="217"/>
      <c r="F96" s="217"/>
      <c r="G96" s="217"/>
      <c r="H96" s="217"/>
      <c r="I96" s="217"/>
      <c r="J96" s="149"/>
      <c r="K96" s="149"/>
    </row>
  </sheetData>
  <sheetProtection password="D714" sheet="1" objects="1" scenarios="1"/>
  <customSheetViews>
    <customSheetView guid="{44A2B057-7D30-4594-817B-0DBCD9A92E4A}" fitToPage="1">
      <selection activeCell="I19" sqref="I19"/>
      <pageMargins left="0.70866141732283472" right="0.70866141732283472" top="0.74803149606299213" bottom="0.74803149606299213" header="0.31496062992125984" footer="0.31496062992125984"/>
      <pageSetup paperSize="9" scale="83" orientation="portrait" r:id="rId1"/>
      <headerFooter>
        <oddFooter>&amp;C&amp;A</oddFooter>
      </headerFooter>
    </customSheetView>
    <customSheetView guid="{7FD99AA4-5903-494A-9F09-AEC84FBFFB84}" fitToPage="1">
      <selection activeCell="I19" sqref="I19"/>
      <pageMargins left="0.70866141732283472" right="0.70866141732283472" top="0.74803149606299213" bottom="0.74803149606299213" header="0.31496062992125984" footer="0.31496062992125984"/>
      <pageSetup paperSize="9" scale="83"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63" orientation="portrait" r:id="rId3"/>
  <headerFooter>
    <oddFooter>&amp;C&amp;A</oddFooter>
  </headerFooter>
  <drawing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K41"/>
  <sheetViews>
    <sheetView topLeftCell="A22" workbookViewId="0">
      <selection activeCell="H50" sqref="H50"/>
    </sheetView>
  </sheetViews>
  <sheetFormatPr defaultRowHeight="15" x14ac:dyDescent="0.2"/>
  <cols>
    <col min="10" max="10" width="1.109375" customWidth="1"/>
    <col min="11" max="11" width="8.88671875" style="638"/>
  </cols>
  <sheetData>
    <row r="1" spans="1:11" s="828" customFormat="1" ht="15.75" x14ac:dyDescent="0.25">
      <c r="A1" s="803" t="str">
        <f>+'1'!A1</f>
        <v>CWM TAF LOCAL HEALTH BOARD ANNUAL ACCOUNTS 2018-19</v>
      </c>
      <c r="B1" s="802"/>
      <c r="C1" s="802"/>
      <c r="D1" s="802"/>
      <c r="E1" s="802"/>
      <c r="F1" s="802"/>
      <c r="G1" s="802"/>
      <c r="H1" s="802"/>
      <c r="I1" s="802"/>
      <c r="J1" s="802"/>
      <c r="K1" s="802"/>
    </row>
    <row r="2" spans="1:11" s="828" customFormat="1" x14ac:dyDescent="0.2">
      <c r="A2" s="620"/>
      <c r="B2" s="620"/>
      <c r="C2" s="620"/>
      <c r="D2" s="620"/>
      <c r="E2" s="620"/>
      <c r="F2" s="620"/>
      <c r="G2" s="620"/>
      <c r="H2" s="620"/>
      <c r="K2" s="638"/>
    </row>
    <row r="3" spans="1:11" s="819" customFormat="1" x14ac:dyDescent="0.2">
      <c r="K3" s="731"/>
    </row>
    <row r="4" spans="1:11" s="819" customFormat="1" ht="15.75" x14ac:dyDescent="0.25">
      <c r="A4" s="493" t="s">
        <v>651</v>
      </c>
      <c r="B4" s="836"/>
      <c r="C4" s="836"/>
      <c r="D4" s="838"/>
      <c r="E4" s="836"/>
      <c r="F4" s="838"/>
      <c r="G4" s="838"/>
      <c r="H4" s="838"/>
      <c r="I4" s="371" t="s">
        <v>752</v>
      </c>
      <c r="J4" s="156"/>
      <c r="K4" s="373" t="s">
        <v>611</v>
      </c>
    </row>
    <row r="5" spans="1:11" s="819" customFormat="1" ht="15.75" x14ac:dyDescent="0.25">
      <c r="A5" s="493"/>
      <c r="B5" s="836"/>
      <c r="C5" s="836"/>
      <c r="D5" s="838"/>
      <c r="E5" s="836"/>
      <c r="F5" s="838"/>
      <c r="G5" s="838"/>
      <c r="H5" s="838"/>
      <c r="I5" s="371" t="s">
        <v>23</v>
      </c>
      <c r="J5" s="156"/>
      <c r="K5" s="373" t="s">
        <v>23</v>
      </c>
    </row>
    <row r="6" spans="1:11" s="819" customFormat="1" x14ac:dyDescent="0.2">
      <c r="A6" s="836" t="s">
        <v>583</v>
      </c>
      <c r="B6" s="836"/>
      <c r="C6" s="836"/>
      <c r="D6" s="838"/>
      <c r="E6" s="836"/>
      <c r="F6" s="838"/>
      <c r="G6" s="838"/>
      <c r="H6" s="838"/>
      <c r="I6" s="816"/>
      <c r="J6" s="820"/>
      <c r="K6" s="156"/>
    </row>
    <row r="7" spans="1:11" s="819" customFormat="1" x14ac:dyDescent="0.2">
      <c r="A7" s="836" t="s">
        <v>518</v>
      </c>
      <c r="B7" s="836"/>
      <c r="C7" s="836"/>
      <c r="D7" s="838"/>
      <c r="E7" s="836"/>
      <c r="F7" s="838"/>
      <c r="G7" s="838"/>
      <c r="H7" s="838"/>
      <c r="I7" s="495">
        <v>0</v>
      </c>
      <c r="J7" s="496"/>
      <c r="K7" s="499">
        <v>0</v>
      </c>
    </row>
    <row r="8" spans="1:11" s="819" customFormat="1" x14ac:dyDescent="0.2">
      <c r="A8" s="836" t="s">
        <v>519</v>
      </c>
      <c r="B8" s="836"/>
      <c r="C8" s="836"/>
      <c r="D8" s="838"/>
      <c r="E8" s="836"/>
      <c r="F8" s="838"/>
      <c r="G8" s="838"/>
      <c r="H8" s="838"/>
      <c r="I8" s="495">
        <v>1025</v>
      </c>
      <c r="J8" s="496"/>
      <c r="K8" s="499">
        <v>1050</v>
      </c>
    </row>
    <row r="9" spans="1:11" s="819" customFormat="1" x14ac:dyDescent="0.2">
      <c r="A9" s="836" t="s">
        <v>584</v>
      </c>
      <c r="B9" s="836"/>
      <c r="C9" s="836"/>
      <c r="D9" s="838"/>
      <c r="E9" s="836"/>
      <c r="F9" s="838"/>
      <c r="G9" s="838"/>
      <c r="H9" s="838"/>
      <c r="I9" s="495">
        <v>0</v>
      </c>
      <c r="J9" s="496"/>
      <c r="K9" s="499">
        <v>0</v>
      </c>
    </row>
    <row r="10" spans="1:11" s="819" customFormat="1" x14ac:dyDescent="0.2">
      <c r="I10" s="856"/>
      <c r="J10" s="820"/>
      <c r="K10" s="1200"/>
    </row>
    <row r="11" spans="1:11" s="828" customFormat="1" ht="15.75" thickBot="1" x14ac:dyDescent="0.25">
      <c r="A11" s="342" t="s">
        <v>115</v>
      </c>
      <c r="B11" s="836"/>
      <c r="C11" s="836"/>
      <c r="D11" s="838"/>
      <c r="E11" s="836"/>
      <c r="F11" s="838"/>
      <c r="G11" s="838"/>
      <c r="H11" s="838"/>
      <c r="I11" s="61">
        <f>SUM(I7:I9)</f>
        <v>1025</v>
      </c>
      <c r="J11" s="820"/>
      <c r="K11" s="61">
        <f>SUM(K7:K9)</f>
        <v>1050</v>
      </c>
    </row>
    <row r="12" spans="1:11" s="828" customFormat="1" x14ac:dyDescent="0.2">
      <c r="A12" s="342"/>
      <c r="B12" s="836"/>
      <c r="C12" s="836"/>
      <c r="D12" s="838"/>
      <c r="E12" s="836"/>
      <c r="F12" s="838"/>
      <c r="G12" s="838"/>
      <c r="H12" s="838"/>
      <c r="I12" s="816"/>
      <c r="J12" s="820"/>
      <c r="K12" s="138"/>
    </row>
    <row r="13" spans="1:11" s="828" customFormat="1" x14ac:dyDescent="0.2">
      <c r="A13" s="836"/>
      <c r="B13" s="836"/>
      <c r="C13" s="836"/>
      <c r="D13" s="838"/>
      <c r="E13" s="836"/>
      <c r="F13" s="838"/>
      <c r="G13" s="838"/>
      <c r="H13" s="838"/>
      <c r="I13" s="816"/>
      <c r="J13" s="820"/>
      <c r="K13" s="138"/>
    </row>
    <row r="14" spans="1:11" s="828" customFormat="1" x14ac:dyDescent="0.2">
      <c r="A14" s="836"/>
      <c r="B14" s="836"/>
      <c r="C14" s="836"/>
      <c r="D14" s="838"/>
      <c r="E14" s="836"/>
      <c r="F14" s="838"/>
      <c r="G14" s="838"/>
      <c r="H14" s="838"/>
      <c r="I14" s="816"/>
      <c r="J14" s="820"/>
      <c r="K14" s="138"/>
    </row>
    <row r="15" spans="1:11" s="828" customFormat="1" x14ac:dyDescent="0.2">
      <c r="A15" s="836"/>
      <c r="B15" s="836"/>
      <c r="C15" s="836"/>
      <c r="D15" s="838"/>
      <c r="E15" s="836"/>
      <c r="F15" s="838"/>
      <c r="G15" s="838"/>
      <c r="H15" s="838"/>
      <c r="I15" s="816"/>
      <c r="J15" s="820"/>
      <c r="K15" s="156"/>
    </row>
    <row r="16" spans="1:11" s="828" customFormat="1" ht="15.75" x14ac:dyDescent="0.25">
      <c r="A16" s="493" t="s">
        <v>652</v>
      </c>
      <c r="B16" s="149"/>
      <c r="C16" s="149"/>
      <c r="D16" s="217"/>
      <c r="E16" s="149"/>
      <c r="F16" s="217"/>
      <c r="G16" s="138"/>
      <c r="H16" s="156"/>
      <c r="I16" s="156"/>
      <c r="J16" s="149"/>
      <c r="K16" s="149"/>
    </row>
    <row r="17" spans="1:11" s="828" customFormat="1" ht="15.75" x14ac:dyDescent="0.25">
      <c r="A17" s="884"/>
      <c r="B17" s="836"/>
      <c r="C17" s="836"/>
      <c r="D17" s="838"/>
      <c r="E17" s="836"/>
      <c r="F17" s="838"/>
      <c r="G17" s="838"/>
      <c r="H17" s="838"/>
      <c r="I17" s="371" t="s">
        <v>752</v>
      </c>
      <c r="J17" s="156"/>
      <c r="K17" s="373" t="s">
        <v>611</v>
      </c>
    </row>
    <row r="18" spans="1:11" s="828" customFormat="1" ht="15.75" x14ac:dyDescent="0.25">
      <c r="A18" s="884"/>
      <c r="B18" s="342"/>
      <c r="C18" s="342"/>
      <c r="D18" s="728"/>
      <c r="E18" s="836"/>
      <c r="F18" s="838"/>
      <c r="G18" s="838"/>
      <c r="H18" s="838"/>
      <c r="I18" s="371" t="s">
        <v>23</v>
      </c>
      <c r="J18" s="156"/>
      <c r="K18" s="373" t="s">
        <v>23</v>
      </c>
    </row>
    <row r="19" spans="1:11" s="828" customFormat="1" x14ac:dyDescent="0.2">
      <c r="A19" s="874"/>
      <c r="B19" s="342"/>
      <c r="C19" s="342"/>
      <c r="D19" s="728"/>
      <c r="E19" s="836"/>
      <c r="F19" s="838"/>
      <c r="G19" s="838"/>
      <c r="H19" s="838"/>
      <c r="I19" s="371"/>
      <c r="J19" s="156"/>
      <c r="K19" s="373"/>
    </row>
    <row r="20" spans="1:11" s="828" customFormat="1" x14ac:dyDescent="0.2">
      <c r="A20" s="612"/>
      <c r="B20" s="342"/>
      <c r="C20" s="342"/>
      <c r="D20" s="728"/>
      <c r="E20" s="836"/>
      <c r="F20" s="838"/>
      <c r="G20" s="838"/>
      <c r="H20" s="838"/>
      <c r="I20" s="54">
        <v>0</v>
      </c>
      <c r="J20" s="843"/>
      <c r="K20" s="156">
        <v>0</v>
      </c>
    </row>
    <row r="21" spans="1:11" s="828" customFormat="1" x14ac:dyDescent="0.2">
      <c r="A21" s="612"/>
      <c r="B21" s="342"/>
      <c r="C21" s="342"/>
      <c r="D21" s="728"/>
      <c r="E21" s="836"/>
      <c r="F21" s="838"/>
      <c r="G21" s="838"/>
      <c r="H21" s="838"/>
      <c r="I21" s="54">
        <v>0</v>
      </c>
      <c r="J21" s="843"/>
      <c r="K21" s="156">
        <v>0</v>
      </c>
    </row>
    <row r="22" spans="1:11" s="828" customFormat="1" x14ac:dyDescent="0.2">
      <c r="A22" s="836"/>
      <c r="B22" s="342"/>
      <c r="C22" s="342"/>
      <c r="D22" s="342"/>
      <c r="E22" s="838"/>
      <c r="F22" s="838"/>
      <c r="G22" s="838"/>
      <c r="H22" s="838"/>
      <c r="I22" s="54">
        <v>0</v>
      </c>
      <c r="J22" s="844"/>
      <c r="K22" s="156">
        <v>0</v>
      </c>
    </row>
    <row r="23" spans="1:11" s="828" customFormat="1" x14ac:dyDescent="0.2">
      <c r="A23" s="342"/>
      <c r="B23" s="342"/>
      <c r="C23" s="342"/>
      <c r="D23" s="342"/>
      <c r="E23" s="838"/>
      <c r="F23" s="838"/>
      <c r="G23" s="838"/>
      <c r="H23" s="838"/>
      <c r="I23" s="885"/>
      <c r="J23" s="494"/>
      <c r="K23" s="1199"/>
    </row>
    <row r="24" spans="1:11" s="828" customFormat="1" x14ac:dyDescent="0.2">
      <c r="A24" s="836"/>
      <c r="B24" s="836"/>
      <c r="C24" s="836"/>
      <c r="D24" s="149"/>
      <c r="E24" s="217"/>
      <c r="F24" s="217"/>
      <c r="G24" s="217"/>
      <c r="H24" s="217"/>
      <c r="I24" s="500"/>
      <c r="J24" s="499"/>
      <c r="K24" s="499"/>
    </row>
    <row r="25" spans="1:11" s="828" customFormat="1" ht="15.75" thickBot="1" x14ac:dyDescent="0.25">
      <c r="A25" s="342" t="s">
        <v>115</v>
      </c>
      <c r="B25" s="149"/>
      <c r="C25" s="150"/>
      <c r="D25" s="149"/>
      <c r="E25" s="217"/>
      <c r="F25" s="217"/>
      <c r="G25" s="217"/>
      <c r="H25" s="217"/>
      <c r="I25" s="501">
        <f>SUM(I20:I24)</f>
        <v>0</v>
      </c>
      <c r="J25" s="499"/>
      <c r="K25" s="502">
        <f>SUM(K20:K24)</f>
        <v>0</v>
      </c>
    </row>
    <row r="26" spans="1:11" s="828" customFormat="1" x14ac:dyDescent="0.2">
      <c r="A26" s="149"/>
      <c r="B26" s="149"/>
      <c r="C26" s="149"/>
      <c r="D26" s="149"/>
      <c r="E26" s="217"/>
      <c r="F26" s="217"/>
      <c r="G26" s="217"/>
      <c r="H26" s="217"/>
      <c r="I26" s="499"/>
      <c r="J26" s="499"/>
      <c r="K26" s="499"/>
    </row>
    <row r="27" spans="1:11" s="828" customFormat="1" x14ac:dyDescent="0.2">
      <c r="A27" s="149"/>
      <c r="B27" s="149"/>
      <c r="C27" s="149"/>
      <c r="D27" s="149"/>
      <c r="E27" s="217"/>
      <c r="F27" s="217"/>
      <c r="G27" s="217"/>
      <c r="H27" s="217"/>
      <c r="I27" s="499"/>
      <c r="J27" s="499"/>
      <c r="K27" s="499"/>
    </row>
    <row r="28" spans="1:11" s="828" customFormat="1" ht="15.75" x14ac:dyDescent="0.25">
      <c r="A28" s="369" t="s">
        <v>653</v>
      </c>
      <c r="B28" s="149"/>
      <c r="C28" s="149"/>
      <c r="D28" s="149"/>
      <c r="E28" s="150"/>
      <c r="F28" s="149"/>
      <c r="G28" s="217"/>
      <c r="H28" s="217"/>
      <c r="I28" s="499"/>
      <c r="J28" s="499"/>
      <c r="K28" s="499"/>
    </row>
    <row r="29" spans="1:11" s="828" customFormat="1" x14ac:dyDescent="0.2">
      <c r="A29" s="307"/>
      <c r="B29" s="149"/>
      <c r="C29" s="149"/>
      <c r="D29" s="149"/>
      <c r="E29" s="217"/>
      <c r="F29" s="149"/>
      <c r="G29" s="217"/>
      <c r="H29" s="217"/>
      <c r="I29" s="499"/>
      <c r="J29" s="499"/>
      <c r="K29" s="499"/>
    </row>
    <row r="30" spans="1:11" s="828" customFormat="1" x14ac:dyDescent="0.2">
      <c r="A30" s="150"/>
      <c r="B30" s="149"/>
      <c r="C30" s="149"/>
      <c r="D30" s="217"/>
      <c r="E30" s="307"/>
      <c r="F30" s="503"/>
      <c r="G30" s="217"/>
      <c r="H30" s="217"/>
      <c r="I30" s="499"/>
      <c r="J30" s="499"/>
      <c r="K30" s="499"/>
    </row>
    <row r="31" spans="1:11" s="828" customFormat="1" x14ac:dyDescent="0.2">
      <c r="A31" s="268" t="s">
        <v>336</v>
      </c>
      <c r="B31" s="217"/>
      <c r="C31" s="217"/>
      <c r="D31" s="217"/>
      <c r="E31" s="268"/>
      <c r="F31" s="504"/>
      <c r="G31" s="217"/>
      <c r="H31" s="217"/>
      <c r="I31" s="371" t="s">
        <v>752</v>
      </c>
      <c r="J31" s="156"/>
      <c r="K31" s="373" t="s">
        <v>611</v>
      </c>
    </row>
    <row r="32" spans="1:11" s="828" customFormat="1" ht="15" customHeight="1" x14ac:dyDescent="0.2">
      <c r="A32" s="268"/>
      <c r="B32" s="217"/>
      <c r="C32" s="217"/>
      <c r="D32" s="217"/>
      <c r="E32" s="268"/>
      <c r="F32" s="504"/>
      <c r="G32" s="217"/>
      <c r="H32" s="217"/>
      <c r="I32" s="371" t="s">
        <v>23</v>
      </c>
      <c r="J32" s="156"/>
      <c r="K32" s="373" t="s">
        <v>23</v>
      </c>
    </row>
    <row r="33" spans="1:11" s="828" customFormat="1" ht="15.75" customHeight="1" x14ac:dyDescent="0.2">
      <c r="A33" s="268"/>
      <c r="B33" s="217"/>
      <c r="C33" s="217"/>
      <c r="D33" s="217"/>
      <c r="E33" s="268"/>
      <c r="F33" s="504"/>
      <c r="G33" s="217"/>
      <c r="H33" s="217"/>
      <c r="I33" s="371"/>
      <c r="J33" s="156"/>
      <c r="K33" s="373"/>
    </row>
    <row r="34" spans="1:11" s="828" customFormat="1" x14ac:dyDescent="0.2">
      <c r="A34" s="149" t="s">
        <v>40</v>
      </c>
      <c r="B34" s="149"/>
      <c r="C34" s="149"/>
      <c r="D34" s="261"/>
      <c r="E34" s="149"/>
      <c r="F34" s="150"/>
      <c r="G34" s="217"/>
      <c r="H34" s="217"/>
      <c r="I34" s="495">
        <v>30491</v>
      </c>
      <c r="J34" s="505"/>
      <c r="K34" s="499">
        <v>8461</v>
      </c>
    </row>
    <row r="35" spans="1:11" s="828" customFormat="1" x14ac:dyDescent="0.2">
      <c r="A35" s="149" t="s">
        <v>41</v>
      </c>
      <c r="B35" s="149"/>
      <c r="C35" s="149"/>
      <c r="D35" s="217"/>
      <c r="E35" s="149"/>
      <c r="F35" s="150"/>
      <c r="G35" s="217"/>
      <c r="H35" s="217"/>
      <c r="I35" s="495">
        <v>0</v>
      </c>
      <c r="J35" s="505"/>
      <c r="K35" s="499">
        <v>0</v>
      </c>
    </row>
    <row r="36" spans="1:11" s="828" customFormat="1" x14ac:dyDescent="0.2">
      <c r="A36" s="149"/>
      <c r="B36" s="149"/>
      <c r="C36" s="149"/>
      <c r="D36" s="217"/>
      <c r="E36" s="149"/>
      <c r="F36" s="150"/>
      <c r="G36" s="217"/>
      <c r="H36" s="217"/>
      <c r="I36" s="498"/>
      <c r="J36" s="505"/>
      <c r="K36" s="1199"/>
    </row>
    <row r="37" spans="1:11" s="828" customFormat="1" x14ac:dyDescent="0.2">
      <c r="A37" s="149"/>
      <c r="B37" s="149"/>
      <c r="C37" s="149"/>
      <c r="D37" s="217"/>
      <c r="E37" s="149"/>
      <c r="F37" s="150"/>
      <c r="G37" s="217"/>
      <c r="H37" s="217"/>
      <c r="I37" s="499"/>
      <c r="J37" s="506"/>
      <c r="K37" s="499"/>
    </row>
    <row r="38" spans="1:11" s="828" customFormat="1" ht="15.75" thickBot="1" x14ac:dyDescent="0.25">
      <c r="A38" s="342" t="s">
        <v>115</v>
      </c>
      <c r="B38" s="149"/>
      <c r="C38" s="149"/>
      <c r="D38" s="217"/>
      <c r="E38" s="149"/>
      <c r="F38" s="150"/>
      <c r="G38" s="217"/>
      <c r="H38" s="217"/>
      <c r="I38" s="501">
        <f>SUM(I34:I37)</f>
        <v>30491</v>
      </c>
      <c r="J38" s="506"/>
      <c r="K38" s="502">
        <f>SUM(K34:K37)</f>
        <v>8461</v>
      </c>
    </row>
    <row r="40" spans="1:11" x14ac:dyDescent="0.2">
      <c r="A40" s="149"/>
    </row>
    <row r="41" spans="1:11" x14ac:dyDescent="0.2">
      <c r="A41" s="149"/>
    </row>
  </sheetData>
  <sheetProtection password="D714" sheet="1" objects="1" scenarios="1"/>
  <customSheetViews>
    <customSheetView guid="{44A2B057-7D30-4594-817B-0DBCD9A92E4A}" fitToPage="1">
      <selection activeCell="I7" sqref="I7"/>
      <pageMargins left="0.70866141732283472" right="0.70866141732283472" top="0.74803149606299213" bottom="0.74803149606299213" header="0.31496062992125984" footer="0.31496062992125984"/>
      <pageSetup paperSize="9" scale="83" orientation="portrait" r:id="rId1"/>
      <headerFooter>
        <oddFooter xml:space="preserve">&amp;C&amp;A
</oddFooter>
      </headerFooter>
    </customSheetView>
    <customSheetView guid="{7FD99AA4-5903-494A-9F09-AEC84FBFFB84}" fitToPage="1">
      <selection activeCell="I7" sqref="I7"/>
      <pageMargins left="0.70866141732283472" right="0.70866141732283472" top="0.74803149606299213" bottom="0.74803149606299213" header="0.31496062992125984" footer="0.31496062992125984"/>
      <pageSetup paperSize="9" scale="83" orientation="portrait" r:id="rId2"/>
      <headerFooter>
        <oddFooter xml:space="preserve">&amp;C&amp;A
</oddFooter>
      </headerFooter>
    </customSheetView>
  </customSheetViews>
  <pageMargins left="0.70866141732283472" right="0.70866141732283472" top="0.74803149606299213" bottom="0.74803149606299213" header="0.31496062992125984" footer="0.31496062992125984"/>
  <pageSetup paperSize="9" scale="83" orientation="portrait" r:id="rId3"/>
  <headerFooter>
    <oddFooter xml:space="preserve">&amp;C&amp;A
</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A1:J100"/>
  <sheetViews>
    <sheetView workbookViewId="0">
      <selection activeCell="L66" sqref="L66"/>
    </sheetView>
  </sheetViews>
  <sheetFormatPr defaultRowHeight="15" x14ac:dyDescent="0.2"/>
  <cols>
    <col min="1" max="1" width="27.6640625" customWidth="1"/>
    <col min="3" max="3" width="0.6640625" customWidth="1"/>
    <col min="8" max="8" width="8.77734375" bestFit="1" customWidth="1"/>
    <col min="9" max="9" width="0.6640625" customWidth="1"/>
  </cols>
  <sheetData>
    <row r="1" spans="1:10" ht="15.75" x14ac:dyDescent="0.25">
      <c r="A1" s="20" t="str">
        <f>+'1'!A1</f>
        <v>CWM TAF LOCAL HEALTH BOARD ANNUAL ACCOUNTS 2018-19</v>
      </c>
      <c r="B1" s="68"/>
      <c r="C1" s="68"/>
      <c r="D1" s="68"/>
      <c r="E1" s="68"/>
      <c r="F1" s="68"/>
      <c r="G1" s="68"/>
      <c r="H1" s="68"/>
      <c r="I1" s="68"/>
      <c r="J1" s="68"/>
    </row>
    <row r="2" spans="1:10" x14ac:dyDescent="0.2">
      <c r="A2" s="620"/>
      <c r="B2" s="620"/>
      <c r="C2" s="620"/>
      <c r="D2" s="620"/>
      <c r="E2" s="620"/>
      <c r="F2" s="620"/>
      <c r="G2" s="620"/>
      <c r="H2" s="620"/>
      <c r="I2" s="620"/>
      <c r="J2" s="620"/>
    </row>
    <row r="3" spans="1:10" ht="15.75" x14ac:dyDescent="0.25">
      <c r="A3" s="297" t="s">
        <v>654</v>
      </c>
      <c r="B3" s="610"/>
      <c r="C3" s="610"/>
      <c r="D3" s="610"/>
      <c r="E3" s="610"/>
      <c r="F3" s="610"/>
      <c r="G3" s="610"/>
      <c r="H3" s="610"/>
      <c r="I3" s="610"/>
      <c r="J3" s="610"/>
    </row>
    <row r="4" spans="1:10" x14ac:dyDescent="0.2">
      <c r="A4" s="6"/>
      <c r="B4" s="610"/>
      <c r="C4" s="610"/>
      <c r="D4" s="610"/>
      <c r="E4" s="610"/>
      <c r="F4" s="610"/>
      <c r="G4" s="610"/>
      <c r="H4" s="610"/>
      <c r="I4" s="610"/>
      <c r="J4" s="610"/>
    </row>
    <row r="5" spans="1:10" x14ac:dyDescent="0.2">
      <c r="A5" s="610"/>
      <c r="B5" s="610"/>
      <c r="C5" s="610"/>
      <c r="D5" s="610"/>
      <c r="E5" s="610"/>
      <c r="F5" s="610"/>
      <c r="G5" s="610"/>
      <c r="H5" s="610"/>
      <c r="I5" s="610"/>
      <c r="J5" s="610"/>
    </row>
    <row r="6" spans="1:10" x14ac:dyDescent="0.2">
      <c r="A6" s="610"/>
      <c r="B6" s="610"/>
      <c r="C6" s="610"/>
      <c r="D6" s="610"/>
      <c r="E6" s="610"/>
      <c r="F6" s="610"/>
      <c r="G6" s="610"/>
      <c r="H6" s="610"/>
      <c r="I6" s="610"/>
      <c r="J6" s="610"/>
    </row>
    <row r="7" spans="1:10" x14ac:dyDescent="0.2">
      <c r="A7" s="610"/>
      <c r="B7" s="610"/>
      <c r="C7" s="610"/>
      <c r="D7" s="610"/>
      <c r="E7" s="610"/>
      <c r="F7" s="610"/>
      <c r="G7" s="610"/>
      <c r="H7" s="610"/>
      <c r="I7" s="610"/>
      <c r="J7" s="610"/>
    </row>
    <row r="8" spans="1:10" x14ac:dyDescent="0.2">
      <c r="A8" s="610"/>
      <c r="B8" s="610"/>
      <c r="C8" s="610"/>
      <c r="D8" s="610"/>
      <c r="E8" s="610"/>
      <c r="F8" s="610"/>
      <c r="G8" s="610"/>
      <c r="H8" s="610"/>
      <c r="I8" s="610"/>
      <c r="J8" s="610"/>
    </row>
    <row r="9" spans="1:10" x14ac:dyDescent="0.2">
      <c r="A9" s="610"/>
      <c r="B9" s="610"/>
      <c r="C9" s="610"/>
      <c r="D9" s="610"/>
      <c r="E9" s="610"/>
      <c r="F9" s="610"/>
      <c r="G9" s="610"/>
      <c r="H9" s="610"/>
      <c r="I9" s="610"/>
      <c r="J9" s="610"/>
    </row>
    <row r="10" spans="1:10" x14ac:dyDescent="0.2">
      <c r="A10" s="610"/>
      <c r="B10" s="165"/>
      <c r="C10" s="165"/>
      <c r="D10" s="610"/>
      <c r="E10" s="610"/>
      <c r="F10" s="610"/>
      <c r="G10" s="165"/>
      <c r="H10" s="165"/>
      <c r="I10" s="165"/>
      <c r="J10" s="165"/>
    </row>
    <row r="11" spans="1:10" x14ac:dyDescent="0.2">
      <c r="A11" s="465" t="s">
        <v>437</v>
      </c>
      <c r="B11" s="610"/>
      <c r="C11" s="610"/>
      <c r="D11" s="610"/>
      <c r="E11" s="610"/>
      <c r="F11" s="610"/>
      <c r="G11" s="610"/>
      <c r="H11" s="610"/>
      <c r="I11" s="610"/>
      <c r="J11" s="610"/>
    </row>
    <row r="12" spans="1:10" x14ac:dyDescent="0.2">
      <c r="A12" s="610"/>
      <c r="B12" s="610"/>
      <c r="C12" s="610"/>
      <c r="D12" s="610"/>
      <c r="E12" s="610"/>
      <c r="F12" s="610"/>
      <c r="G12" s="610"/>
      <c r="H12" s="610"/>
      <c r="I12" s="610"/>
      <c r="J12" s="610"/>
    </row>
    <row r="13" spans="1:10" x14ac:dyDescent="0.2">
      <c r="A13" s="610" t="s">
        <v>438</v>
      </c>
      <c r="B13" s="165"/>
      <c r="C13" s="466"/>
      <c r="D13" s="165"/>
      <c r="E13" s="13"/>
      <c r="F13" s="13"/>
      <c r="G13" s="610"/>
      <c r="H13" s="165"/>
      <c r="I13" s="165"/>
      <c r="J13" s="165"/>
    </row>
    <row r="14" spans="1:10" x14ac:dyDescent="0.2">
      <c r="A14" s="610"/>
      <c r="B14" s="165"/>
      <c r="C14" s="466"/>
      <c r="D14" s="165"/>
      <c r="E14" s="467"/>
      <c r="F14" s="467"/>
      <c r="G14" s="610"/>
      <c r="H14" s="467"/>
      <c r="I14" s="467"/>
      <c r="J14" s="467"/>
    </row>
    <row r="15" spans="1:10" ht="15.75" x14ac:dyDescent="0.25">
      <c r="A15" s="610"/>
      <c r="B15" s="1426" t="s">
        <v>439</v>
      </c>
      <c r="C15" s="1427"/>
      <c r="D15" s="1427"/>
      <c r="E15" s="4"/>
      <c r="F15" s="4"/>
      <c r="G15" s="26"/>
      <c r="H15" s="1428" t="s">
        <v>440</v>
      </c>
      <c r="I15" s="1427"/>
      <c r="J15" s="1427"/>
    </row>
    <row r="16" spans="1:10" ht="15.75" x14ac:dyDescent="0.25">
      <c r="A16" s="610"/>
      <c r="B16" s="1429" t="s">
        <v>780</v>
      </c>
      <c r="C16" s="1430"/>
      <c r="D16" s="1430"/>
      <c r="E16" s="4"/>
      <c r="F16" s="4"/>
      <c r="G16" s="26"/>
      <c r="H16" s="1431" t="s">
        <v>635</v>
      </c>
      <c r="I16" s="1430"/>
      <c r="J16" s="1430"/>
    </row>
    <row r="17" spans="1:10" ht="15.75" x14ac:dyDescent="0.25">
      <c r="A17" s="610"/>
      <c r="B17" s="203" t="s">
        <v>441</v>
      </c>
      <c r="C17" s="468"/>
      <c r="D17" s="469" t="s">
        <v>442</v>
      </c>
      <c r="E17" s="470"/>
      <c r="F17" s="470"/>
      <c r="G17" s="471"/>
      <c r="H17" s="203" t="s">
        <v>441</v>
      </c>
      <c r="I17" s="203"/>
      <c r="J17" s="469" t="s">
        <v>442</v>
      </c>
    </row>
    <row r="18" spans="1:10" x14ac:dyDescent="0.2">
      <c r="A18" s="610"/>
      <c r="B18" s="472"/>
      <c r="C18" s="472"/>
      <c r="D18" s="473"/>
      <c r="E18" s="474"/>
      <c r="F18" s="474"/>
      <c r="G18" s="475"/>
      <c r="H18" s="475"/>
      <c r="I18" s="472"/>
      <c r="J18" s="472"/>
    </row>
    <row r="19" spans="1:10" x14ac:dyDescent="0.2">
      <c r="A19" s="610" t="s">
        <v>144</v>
      </c>
      <c r="B19" s="476">
        <v>139</v>
      </c>
      <c r="C19" s="476"/>
      <c r="D19" s="476">
        <v>9145081</v>
      </c>
      <c r="E19" s="477"/>
      <c r="F19" s="477"/>
      <c r="G19" s="477"/>
      <c r="H19" s="476">
        <v>126</v>
      </c>
      <c r="I19" s="476"/>
      <c r="J19" s="476">
        <v>13815895</v>
      </c>
    </row>
    <row r="20" spans="1:10" x14ac:dyDescent="0.2">
      <c r="A20" s="610" t="s">
        <v>145</v>
      </c>
      <c r="B20" s="476">
        <v>55</v>
      </c>
      <c r="C20" s="746"/>
      <c r="D20" s="476">
        <v>970797</v>
      </c>
      <c r="E20" s="478"/>
      <c r="F20" s="478"/>
      <c r="G20" s="478"/>
      <c r="H20" s="476">
        <v>36</v>
      </c>
      <c r="I20" s="746"/>
      <c r="J20" s="476">
        <v>410054</v>
      </c>
    </row>
    <row r="21" spans="1:10" x14ac:dyDescent="0.2">
      <c r="A21" s="610" t="s">
        <v>146</v>
      </c>
      <c r="B21" s="479">
        <v>197</v>
      </c>
      <c r="C21" s="476"/>
      <c r="D21" s="479">
        <v>306953</v>
      </c>
      <c r="E21" s="477"/>
      <c r="F21" s="477"/>
      <c r="G21" s="473"/>
      <c r="H21" s="479">
        <v>183</v>
      </c>
      <c r="I21" s="476"/>
      <c r="J21" s="479">
        <v>55733</v>
      </c>
    </row>
    <row r="22" spans="1:10" ht="15.75" thickBot="1" x14ac:dyDescent="0.25">
      <c r="A22" s="4" t="s">
        <v>115</v>
      </c>
      <c r="B22" s="480">
        <f>SUM(B19:B21)</f>
        <v>391</v>
      </c>
      <c r="C22" s="477"/>
      <c r="D22" s="480">
        <f>SUM(D19:D21)</f>
        <v>10422831</v>
      </c>
      <c r="E22" s="477"/>
      <c r="F22" s="477"/>
      <c r="G22" s="477"/>
      <c r="H22" s="480">
        <f>SUM(H19:H21)</f>
        <v>345</v>
      </c>
      <c r="I22" s="477"/>
      <c r="J22" s="480">
        <f>SUM(J19:J21)</f>
        <v>14281682</v>
      </c>
    </row>
    <row r="23" spans="1:10" x14ac:dyDescent="0.2">
      <c r="A23" s="12"/>
      <c r="B23" s="12"/>
      <c r="C23" s="12"/>
      <c r="D23" s="12"/>
      <c r="E23" s="12"/>
      <c r="F23" s="12"/>
      <c r="G23" s="12"/>
      <c r="H23" s="481"/>
      <c r="I23" s="12"/>
      <c r="J23" s="12"/>
    </row>
    <row r="24" spans="1:10" x14ac:dyDescent="0.2">
      <c r="A24" s="278"/>
      <c r="B24" s="12"/>
      <c r="C24" s="12"/>
      <c r="D24" s="12"/>
      <c r="E24" s="12"/>
      <c r="F24" s="12"/>
      <c r="G24" s="12"/>
      <c r="H24" s="481"/>
      <c r="I24" s="12"/>
      <c r="J24" s="12"/>
    </row>
    <row r="25" spans="1:10" x14ac:dyDescent="0.2">
      <c r="A25" s="610" t="s">
        <v>485</v>
      </c>
      <c r="B25" s="610"/>
      <c r="C25" s="610"/>
      <c r="D25" s="610"/>
      <c r="E25" s="610"/>
      <c r="F25" s="610"/>
      <c r="G25" s="610"/>
      <c r="H25" s="482"/>
      <c r="I25" s="610"/>
      <c r="J25" s="610"/>
    </row>
    <row r="26" spans="1:10" x14ac:dyDescent="0.2">
      <c r="A26" s="610"/>
      <c r="B26" s="610"/>
      <c r="C26" s="610"/>
      <c r="D26" s="610"/>
      <c r="E26" s="610"/>
      <c r="F26" s="744" t="s">
        <v>443</v>
      </c>
      <c r="G26" s="744"/>
      <c r="H26" s="483"/>
      <c r="I26" s="744"/>
      <c r="J26" s="744" t="s">
        <v>444</v>
      </c>
    </row>
    <row r="27" spans="1:10" x14ac:dyDescent="0.2">
      <c r="A27" s="610"/>
      <c r="B27" s="610"/>
      <c r="C27" s="610"/>
      <c r="D27" s="610"/>
      <c r="E27" s="610"/>
      <c r="F27" s="744" t="s">
        <v>445</v>
      </c>
      <c r="G27" s="744"/>
      <c r="H27" s="744" t="s">
        <v>446</v>
      </c>
      <c r="I27" s="484"/>
      <c r="J27" s="485" t="s">
        <v>447</v>
      </c>
    </row>
    <row r="28" spans="1:10" x14ac:dyDescent="0.2">
      <c r="A28" s="194"/>
      <c r="B28" s="486"/>
      <c r="C28" s="610"/>
      <c r="D28" s="610"/>
      <c r="E28" s="610"/>
      <c r="F28" s="744" t="s">
        <v>357</v>
      </c>
      <c r="G28" s="744"/>
      <c r="H28" s="744" t="s">
        <v>448</v>
      </c>
      <c r="I28" s="484"/>
      <c r="J28" s="484" t="s">
        <v>449</v>
      </c>
    </row>
    <row r="29" spans="1:10" x14ac:dyDescent="0.2">
      <c r="A29" s="4" t="s">
        <v>486</v>
      </c>
      <c r="B29" s="486" t="s">
        <v>596</v>
      </c>
      <c r="C29" s="610"/>
      <c r="D29" s="610"/>
      <c r="E29" s="610"/>
      <c r="F29" s="443" t="s">
        <v>384</v>
      </c>
      <c r="G29" s="610"/>
      <c r="H29" s="443" t="s">
        <v>384</v>
      </c>
      <c r="I29" s="208"/>
      <c r="J29" s="443" t="s">
        <v>384</v>
      </c>
    </row>
    <row r="30" spans="1:10" x14ac:dyDescent="0.2">
      <c r="A30" s="613"/>
      <c r="B30" s="845"/>
      <c r="C30" s="614"/>
      <c r="D30" s="613"/>
      <c r="E30" s="614"/>
      <c r="F30" s="445"/>
      <c r="G30" s="747"/>
      <c r="H30" s="445"/>
      <c r="I30" s="748"/>
      <c r="J30" s="445"/>
    </row>
    <row r="31" spans="1:10" x14ac:dyDescent="0.2">
      <c r="A31" s="1248" t="s">
        <v>903</v>
      </c>
      <c r="B31" s="833" t="s">
        <v>929</v>
      </c>
      <c r="C31" s="613"/>
      <c r="D31" s="613"/>
      <c r="E31" s="613"/>
      <c r="F31" s="445">
        <v>46246</v>
      </c>
      <c r="G31" s="747"/>
      <c r="H31" s="445">
        <v>681679</v>
      </c>
      <c r="I31" s="748"/>
      <c r="J31" s="445">
        <v>0</v>
      </c>
    </row>
    <row r="32" spans="1:10" x14ac:dyDescent="0.2">
      <c r="A32" s="1248" t="s">
        <v>904</v>
      </c>
      <c r="B32" s="833" t="s">
        <v>930</v>
      </c>
      <c r="C32" s="197"/>
      <c r="D32" s="613"/>
      <c r="E32" s="613"/>
      <c r="F32" s="445">
        <v>0</v>
      </c>
      <c r="G32" s="747"/>
      <c r="H32" s="445">
        <v>680800</v>
      </c>
      <c r="I32" s="748"/>
      <c r="J32" s="445">
        <v>0</v>
      </c>
    </row>
    <row r="33" spans="1:10" s="609" customFormat="1" x14ac:dyDescent="0.2">
      <c r="A33" s="1248" t="s">
        <v>905</v>
      </c>
      <c r="B33" s="833" t="s">
        <v>930</v>
      </c>
      <c r="C33" s="197"/>
      <c r="D33" s="613"/>
      <c r="E33" s="613"/>
      <c r="F33" s="445">
        <v>0</v>
      </c>
      <c r="G33" s="747"/>
      <c r="H33" s="445">
        <v>3024130</v>
      </c>
      <c r="I33" s="748"/>
      <c r="J33" s="445">
        <v>3024130</v>
      </c>
    </row>
    <row r="34" spans="1:10" s="609" customFormat="1" x14ac:dyDescent="0.2">
      <c r="A34" s="1248" t="s">
        <v>906</v>
      </c>
      <c r="B34" s="833" t="s">
        <v>930</v>
      </c>
      <c r="C34" s="197"/>
      <c r="D34" s="613"/>
      <c r="E34" s="613"/>
      <c r="F34" s="445">
        <f>4650000-4650000</f>
        <v>0</v>
      </c>
      <c r="G34" s="747"/>
      <c r="H34" s="445">
        <f>5550000-4650000</f>
        <v>900000</v>
      </c>
      <c r="I34" s="748"/>
      <c r="J34" s="445">
        <v>0</v>
      </c>
    </row>
    <row r="35" spans="1:10" s="828" customFormat="1" x14ac:dyDescent="0.2">
      <c r="A35" s="1248" t="s">
        <v>907</v>
      </c>
      <c r="B35" s="833" t="s">
        <v>930</v>
      </c>
      <c r="C35" s="197"/>
      <c r="D35" s="845"/>
      <c r="E35" s="845"/>
      <c r="F35" s="445">
        <v>0</v>
      </c>
      <c r="G35" s="747"/>
      <c r="H35" s="445">
        <v>944619</v>
      </c>
      <c r="I35" s="748"/>
      <c r="J35" s="445">
        <v>0</v>
      </c>
    </row>
    <row r="36" spans="1:10" s="828" customFormat="1" x14ac:dyDescent="0.2">
      <c r="A36" s="1248" t="s">
        <v>908</v>
      </c>
      <c r="B36" s="833" t="s">
        <v>930</v>
      </c>
      <c r="C36" s="197"/>
      <c r="D36" s="845"/>
      <c r="E36" s="845"/>
      <c r="F36" s="445">
        <v>0</v>
      </c>
      <c r="G36" s="747"/>
      <c r="H36" s="445">
        <v>3193767</v>
      </c>
      <c r="I36" s="748"/>
      <c r="J36" s="445">
        <v>3193767</v>
      </c>
    </row>
    <row r="37" spans="1:10" s="828" customFormat="1" x14ac:dyDescent="0.2">
      <c r="A37" s="1248" t="s">
        <v>909</v>
      </c>
      <c r="B37" s="833" t="s">
        <v>930</v>
      </c>
      <c r="C37" s="197"/>
      <c r="D37" s="845"/>
      <c r="E37" s="845"/>
      <c r="F37" s="445">
        <v>0</v>
      </c>
      <c r="G37" s="747"/>
      <c r="H37" s="445">
        <v>343000</v>
      </c>
      <c r="I37" s="748"/>
      <c r="J37" s="445">
        <v>0</v>
      </c>
    </row>
    <row r="38" spans="1:10" s="828" customFormat="1" x14ac:dyDescent="0.2">
      <c r="A38" s="1248" t="s">
        <v>910</v>
      </c>
      <c r="B38" s="833" t="s">
        <v>930</v>
      </c>
      <c r="C38" s="197"/>
      <c r="D38" s="845"/>
      <c r="E38" s="845"/>
      <c r="F38" s="445">
        <v>397750</v>
      </c>
      <c r="G38" s="747"/>
      <c r="H38" s="445">
        <v>416000</v>
      </c>
      <c r="I38" s="748"/>
      <c r="J38" s="445">
        <v>0</v>
      </c>
    </row>
    <row r="39" spans="1:10" s="828" customFormat="1" x14ac:dyDescent="0.2">
      <c r="A39" s="1248" t="s">
        <v>911</v>
      </c>
      <c r="B39" s="833" t="s">
        <v>930</v>
      </c>
      <c r="C39" s="197"/>
      <c r="D39" s="845"/>
      <c r="E39" s="845"/>
      <c r="F39" s="445">
        <v>260000</v>
      </c>
      <c r="G39" s="747"/>
      <c r="H39" s="445">
        <v>1680000</v>
      </c>
      <c r="I39" s="748"/>
      <c r="J39" s="445">
        <v>0</v>
      </c>
    </row>
    <row r="40" spans="1:10" s="828" customFormat="1" x14ac:dyDescent="0.2">
      <c r="A40" s="1248" t="s">
        <v>912</v>
      </c>
      <c r="B40" s="833" t="s">
        <v>930</v>
      </c>
      <c r="C40" s="197"/>
      <c r="D40" s="845"/>
      <c r="E40" s="845"/>
      <c r="F40" s="445">
        <v>0</v>
      </c>
      <c r="G40" s="747"/>
      <c r="H40" s="445">
        <v>742500</v>
      </c>
      <c r="I40" s="748"/>
      <c r="J40" s="445">
        <v>742500</v>
      </c>
    </row>
    <row r="41" spans="1:10" s="828" customFormat="1" x14ac:dyDescent="0.2">
      <c r="A41" s="1248" t="s">
        <v>913</v>
      </c>
      <c r="B41" s="833" t="s">
        <v>930</v>
      </c>
      <c r="C41" s="197"/>
      <c r="D41" s="845"/>
      <c r="E41" s="845"/>
      <c r="F41" s="445">
        <v>0</v>
      </c>
      <c r="G41" s="747"/>
      <c r="H41" s="445">
        <v>541511</v>
      </c>
      <c r="I41" s="748"/>
      <c r="J41" s="445">
        <v>541511</v>
      </c>
    </row>
    <row r="42" spans="1:10" s="828" customFormat="1" x14ac:dyDescent="0.2">
      <c r="A42" s="1248" t="s">
        <v>914</v>
      </c>
      <c r="B42" s="833" t="s">
        <v>930</v>
      </c>
      <c r="C42" s="197"/>
      <c r="D42" s="845"/>
      <c r="E42" s="845"/>
      <c r="F42" s="445">
        <v>0</v>
      </c>
      <c r="G42" s="747"/>
      <c r="H42" s="445">
        <v>328860</v>
      </c>
      <c r="I42" s="748"/>
      <c r="J42" s="445">
        <v>328860</v>
      </c>
    </row>
    <row r="43" spans="1:10" s="609" customFormat="1" x14ac:dyDescent="0.2">
      <c r="A43" s="1248" t="s">
        <v>915</v>
      </c>
      <c r="B43" s="833" t="s">
        <v>930</v>
      </c>
      <c r="C43" s="197"/>
      <c r="D43" s="845"/>
      <c r="E43" s="845"/>
      <c r="F43" s="445">
        <v>0</v>
      </c>
      <c r="G43" s="747"/>
      <c r="H43" s="445">
        <v>502190</v>
      </c>
      <c r="I43" s="748"/>
      <c r="J43" s="445">
        <v>502190</v>
      </c>
    </row>
    <row r="44" spans="1:10" s="609" customFormat="1" x14ac:dyDescent="0.2">
      <c r="A44" s="1248" t="s">
        <v>916</v>
      </c>
      <c r="B44" s="833" t="s">
        <v>930</v>
      </c>
      <c r="C44" s="197"/>
      <c r="D44" s="845"/>
      <c r="E44" s="845"/>
      <c r="F44" s="445">
        <v>0</v>
      </c>
      <c r="G44" s="747"/>
      <c r="H44" s="445">
        <v>800000</v>
      </c>
      <c r="I44" s="748"/>
      <c r="J44" s="445">
        <v>0</v>
      </c>
    </row>
    <row r="45" spans="1:10" s="609" customFormat="1" x14ac:dyDescent="0.2">
      <c r="A45" s="1248" t="s">
        <v>917</v>
      </c>
      <c r="B45" s="833" t="s">
        <v>930</v>
      </c>
      <c r="C45" s="197"/>
      <c r="D45" s="845"/>
      <c r="E45" s="845"/>
      <c r="F45" s="445">
        <v>137500</v>
      </c>
      <c r="G45" s="747"/>
      <c r="H45" s="445">
        <v>451156</v>
      </c>
      <c r="I45" s="748"/>
      <c r="J45" s="445">
        <v>0</v>
      </c>
    </row>
    <row r="46" spans="1:10" s="609" customFormat="1" x14ac:dyDescent="0.2">
      <c r="A46" s="1248" t="s">
        <v>918</v>
      </c>
      <c r="B46" s="833" t="s">
        <v>930</v>
      </c>
      <c r="C46" s="197"/>
      <c r="D46" s="845"/>
      <c r="E46" s="845"/>
      <c r="F46" s="445">
        <v>1044000</v>
      </c>
      <c r="G46" s="747"/>
      <c r="H46" s="445">
        <v>1050000</v>
      </c>
      <c r="I46" s="748"/>
      <c r="J46" s="445">
        <v>0</v>
      </c>
    </row>
    <row r="47" spans="1:10" s="609" customFormat="1" x14ac:dyDescent="0.2">
      <c r="A47" s="1248" t="s">
        <v>919</v>
      </c>
      <c r="B47" s="833" t="s">
        <v>930</v>
      </c>
      <c r="C47" s="197"/>
      <c r="D47" s="845"/>
      <c r="E47" s="845"/>
      <c r="F47" s="445">
        <f>1094000-1074000</f>
        <v>20000</v>
      </c>
      <c r="G47" s="747"/>
      <c r="H47" s="445">
        <f>1194000-1074000</f>
        <v>120000</v>
      </c>
      <c r="I47" s="748"/>
      <c r="J47" s="445">
        <v>0</v>
      </c>
    </row>
    <row r="48" spans="1:10" x14ac:dyDescent="0.2">
      <c r="A48" s="1248" t="s">
        <v>920</v>
      </c>
      <c r="B48" s="833" t="s">
        <v>930</v>
      </c>
      <c r="C48" s="197"/>
      <c r="D48" s="845"/>
      <c r="E48" s="845"/>
      <c r="F48" s="445">
        <v>0</v>
      </c>
      <c r="G48" s="747"/>
      <c r="H48" s="445">
        <v>786646</v>
      </c>
      <c r="I48" s="748"/>
      <c r="J48" s="445">
        <v>786646</v>
      </c>
    </row>
    <row r="49" spans="1:10" x14ac:dyDescent="0.2">
      <c r="A49" s="1248" t="s">
        <v>921</v>
      </c>
      <c r="B49" s="833" t="s">
        <v>930</v>
      </c>
      <c r="C49" s="845"/>
      <c r="D49" s="845"/>
      <c r="E49" s="845"/>
      <c r="F49" s="445">
        <v>620000</v>
      </c>
      <c r="G49" s="747"/>
      <c r="H49" s="445">
        <v>1645880</v>
      </c>
      <c r="I49" s="748"/>
      <c r="J49" s="445">
        <v>0</v>
      </c>
    </row>
    <row r="50" spans="1:10" x14ac:dyDescent="0.2">
      <c r="A50" s="1248" t="s">
        <v>922</v>
      </c>
      <c r="B50" s="833" t="s">
        <v>930</v>
      </c>
      <c r="C50" s="845"/>
      <c r="D50" s="845"/>
      <c r="E50" s="845"/>
      <c r="F50" s="445">
        <v>335020</v>
      </c>
      <c r="G50" s="747"/>
      <c r="H50" s="445">
        <v>370020</v>
      </c>
      <c r="I50" s="748"/>
      <c r="J50" s="445">
        <v>0</v>
      </c>
    </row>
    <row r="51" spans="1:10" x14ac:dyDescent="0.2">
      <c r="A51" s="1248" t="s">
        <v>923</v>
      </c>
      <c r="B51" s="833" t="s">
        <v>929</v>
      </c>
      <c r="C51" s="487"/>
      <c r="D51" s="487"/>
      <c r="E51" s="487"/>
      <c r="F51" s="445">
        <v>296060</v>
      </c>
      <c r="G51" s="747"/>
      <c r="H51" s="445">
        <v>361722</v>
      </c>
      <c r="I51" s="748"/>
      <c r="J51" s="445">
        <v>0</v>
      </c>
    </row>
    <row r="52" spans="1:10" x14ac:dyDescent="0.2">
      <c r="A52" s="1248" t="s">
        <v>924</v>
      </c>
      <c r="B52" s="833" t="s">
        <v>930</v>
      </c>
      <c r="C52" s="487"/>
      <c r="D52" s="487"/>
      <c r="E52" s="487"/>
      <c r="F52" s="445">
        <v>0</v>
      </c>
      <c r="G52" s="747"/>
      <c r="H52" s="445">
        <v>1907205</v>
      </c>
      <c r="I52" s="748"/>
      <c r="J52" s="445">
        <v>0</v>
      </c>
    </row>
    <row r="53" spans="1:10" x14ac:dyDescent="0.2">
      <c r="A53" s="1248" t="s">
        <v>925</v>
      </c>
      <c r="B53" s="833" t="s">
        <v>930</v>
      </c>
      <c r="C53" s="793"/>
      <c r="D53" s="793"/>
      <c r="E53" s="793"/>
      <c r="F53" s="445">
        <v>370550</v>
      </c>
      <c r="G53" s="747"/>
      <c r="H53" s="445">
        <v>380550</v>
      </c>
      <c r="I53" s="748"/>
      <c r="J53" s="445">
        <v>0</v>
      </c>
    </row>
    <row r="54" spans="1:10" x14ac:dyDescent="0.2">
      <c r="A54" s="1248" t="s">
        <v>926</v>
      </c>
      <c r="B54" s="833" t="s">
        <v>930</v>
      </c>
      <c r="C54" s="793"/>
      <c r="D54" s="793"/>
      <c r="E54" s="793"/>
      <c r="F54" s="445">
        <v>890000</v>
      </c>
      <c r="G54" s="747"/>
      <c r="H54" s="445">
        <v>900000</v>
      </c>
      <c r="I54" s="748"/>
      <c r="J54" s="445">
        <v>0</v>
      </c>
    </row>
    <row r="55" spans="1:10" x14ac:dyDescent="0.2">
      <c r="A55" s="1248" t="s">
        <v>927</v>
      </c>
      <c r="B55" s="833" t="s">
        <v>930</v>
      </c>
      <c r="C55" s="793"/>
      <c r="D55" s="793"/>
      <c r="E55" s="793"/>
      <c r="F55" s="445">
        <v>14500</v>
      </c>
      <c r="G55" s="747"/>
      <c r="H55" s="445">
        <v>322450</v>
      </c>
      <c r="I55" s="748"/>
      <c r="J55" s="445">
        <v>322450</v>
      </c>
    </row>
    <row r="56" spans="1:10" x14ac:dyDescent="0.2">
      <c r="A56" s="1248" t="s">
        <v>928</v>
      </c>
      <c r="B56" s="833" t="s">
        <v>930</v>
      </c>
      <c r="C56" s="793"/>
      <c r="D56" s="793"/>
      <c r="E56" s="793"/>
      <c r="F56" s="445">
        <v>687284</v>
      </c>
      <c r="G56" s="747"/>
      <c r="H56" s="445">
        <v>687284</v>
      </c>
      <c r="I56" s="748"/>
      <c r="J56" s="445">
        <v>0</v>
      </c>
    </row>
    <row r="57" spans="1:10" x14ac:dyDescent="0.2">
      <c r="A57" s="833"/>
      <c r="B57" s="833"/>
      <c r="C57" s="206"/>
      <c r="D57" s="206"/>
      <c r="E57" s="206"/>
      <c r="F57" s="445"/>
      <c r="G57" s="747"/>
      <c r="H57" s="445"/>
      <c r="I57" s="748"/>
      <c r="J57" s="445"/>
    </row>
    <row r="58" spans="1:10" x14ac:dyDescent="0.2">
      <c r="A58" s="613"/>
      <c r="B58" s="488"/>
      <c r="C58" s="206"/>
      <c r="D58" s="206"/>
      <c r="E58" s="206"/>
      <c r="F58" s="445"/>
      <c r="G58" s="747"/>
      <c r="H58" s="445"/>
      <c r="I58" s="748"/>
      <c r="J58" s="445"/>
    </row>
    <row r="59" spans="1:10" s="828" customFormat="1" x14ac:dyDescent="0.2">
      <c r="A59" s="845"/>
      <c r="B59" s="488"/>
      <c r="C59" s="793"/>
      <c r="D59" s="793"/>
      <c r="E59" s="793"/>
      <c r="F59" s="445"/>
      <c r="G59" s="747"/>
      <c r="H59" s="445"/>
      <c r="I59" s="748"/>
      <c r="J59" s="445"/>
    </row>
    <row r="60" spans="1:10" s="828" customFormat="1" x14ac:dyDescent="0.2">
      <c r="A60" s="845"/>
      <c r="B60" s="488"/>
      <c r="C60" s="793"/>
      <c r="D60" s="793"/>
      <c r="E60" s="793"/>
      <c r="F60" s="445"/>
      <c r="G60" s="747"/>
      <c r="H60" s="445"/>
      <c r="I60" s="748"/>
      <c r="J60" s="445"/>
    </row>
    <row r="61" spans="1:10" s="828" customFormat="1" x14ac:dyDescent="0.2">
      <c r="A61" s="845"/>
      <c r="B61" s="488"/>
      <c r="C61" s="793"/>
      <c r="D61" s="793"/>
      <c r="E61" s="793"/>
      <c r="F61" s="445"/>
      <c r="G61" s="747"/>
      <c r="H61" s="445"/>
      <c r="I61" s="748"/>
      <c r="J61" s="445"/>
    </row>
    <row r="62" spans="1:10" s="828" customFormat="1" x14ac:dyDescent="0.2">
      <c r="A62" s="845"/>
      <c r="B62" s="488"/>
      <c r="C62" s="793"/>
      <c r="D62" s="793"/>
      <c r="E62" s="793"/>
      <c r="F62" s="445"/>
      <c r="G62" s="747"/>
      <c r="H62" s="445"/>
      <c r="I62" s="748"/>
      <c r="J62" s="445"/>
    </row>
    <row r="63" spans="1:10" x14ac:dyDescent="0.2">
      <c r="A63" s="613"/>
      <c r="B63" s="488"/>
      <c r="C63" s="206"/>
      <c r="D63" s="206"/>
      <c r="E63" s="206"/>
      <c r="F63" s="489"/>
      <c r="G63" s="197"/>
      <c r="H63" s="489"/>
      <c r="I63" s="206"/>
      <c r="J63" s="489"/>
    </row>
    <row r="64" spans="1:10" x14ac:dyDescent="0.2">
      <c r="A64" s="5" t="s">
        <v>86</v>
      </c>
      <c r="B64" s="249"/>
      <c r="C64" s="249"/>
      <c r="D64" s="249"/>
      <c r="E64" s="249"/>
      <c r="F64" s="208">
        <f>SUM(F30:F63)</f>
        <v>5118910</v>
      </c>
      <c r="G64" s="174"/>
      <c r="H64" s="208">
        <f>SUM(H30:H63)</f>
        <v>23761969</v>
      </c>
      <c r="I64" s="208"/>
      <c r="J64" s="208">
        <f>SUM(J30:J63)</f>
        <v>9442054</v>
      </c>
    </row>
    <row r="65" spans="1:10" x14ac:dyDescent="0.2">
      <c r="A65" s="2"/>
      <c r="B65" s="249"/>
      <c r="C65" s="249"/>
      <c r="D65" s="249"/>
      <c r="E65" s="249"/>
      <c r="F65" s="249"/>
      <c r="G65" s="165"/>
      <c r="H65" s="249"/>
      <c r="I65" s="249"/>
      <c r="J65" s="249"/>
    </row>
    <row r="66" spans="1:10" x14ac:dyDescent="0.2">
      <c r="A66" s="5" t="s">
        <v>450</v>
      </c>
      <c r="B66" s="249"/>
      <c r="C66" s="249"/>
      <c r="D66" s="249"/>
      <c r="E66" s="249"/>
      <c r="F66" s="476">
        <v>5303921</v>
      </c>
      <c r="G66" s="197"/>
      <c r="H66" s="476">
        <v>12130787</v>
      </c>
      <c r="I66" s="206"/>
      <c r="J66" s="476">
        <v>4839628</v>
      </c>
    </row>
    <row r="67" spans="1:10" ht="15.75" thickBot="1" x14ac:dyDescent="0.25">
      <c r="A67" s="611" t="s">
        <v>451</v>
      </c>
      <c r="B67" s="249"/>
      <c r="C67" s="249"/>
      <c r="D67" s="249"/>
      <c r="E67" s="249"/>
      <c r="F67" s="209">
        <f>SUM(F64:F66)</f>
        <v>10422831</v>
      </c>
      <c r="G67" s="174"/>
      <c r="H67" s="209">
        <f>SUM(H64:H66)</f>
        <v>35892756</v>
      </c>
      <c r="I67" s="208"/>
      <c r="J67" s="209">
        <f>SUM(J64:J66)</f>
        <v>14281682</v>
      </c>
    </row>
    <row r="68" spans="1:10" x14ac:dyDescent="0.2">
      <c r="A68" s="614"/>
      <c r="B68" s="168"/>
      <c r="C68" s="168"/>
      <c r="D68" s="168"/>
      <c r="E68" s="168"/>
      <c r="F68" s="168"/>
      <c r="G68" s="630"/>
      <c r="H68" s="630"/>
      <c r="I68" s="168"/>
      <c r="J68" s="630"/>
    </row>
    <row r="69" spans="1:10" x14ac:dyDescent="0.2">
      <c r="A69" s="314"/>
      <c r="B69" s="197"/>
      <c r="C69" s="197"/>
      <c r="D69" s="197"/>
      <c r="E69" s="197"/>
      <c r="F69" s="197"/>
      <c r="G69" s="490"/>
      <c r="H69" s="491"/>
      <c r="I69" s="492"/>
      <c r="J69" s="491"/>
    </row>
    <row r="70" spans="1:10" x14ac:dyDescent="0.2">
      <c r="A70" s="613"/>
      <c r="B70" s="197"/>
      <c r="C70" s="197"/>
      <c r="D70" s="197"/>
      <c r="E70" s="197"/>
      <c r="F70" s="197"/>
      <c r="G70" s="197"/>
      <c r="H70" s="445"/>
      <c r="I70" s="492"/>
      <c r="J70" s="445"/>
    </row>
    <row r="71" spans="1:10" x14ac:dyDescent="0.2">
      <c r="A71" s="614"/>
      <c r="B71" s="614"/>
      <c r="C71" s="614"/>
      <c r="D71" s="614"/>
      <c r="E71" s="614"/>
      <c r="F71" s="614"/>
      <c r="G71" s="614"/>
      <c r="H71" s="614"/>
      <c r="I71" s="614"/>
      <c r="J71" s="614"/>
    </row>
    <row r="72" spans="1:10" x14ac:dyDescent="0.2">
      <c r="A72" s="614"/>
      <c r="B72" s="614"/>
      <c r="C72" s="614"/>
      <c r="D72" s="614"/>
      <c r="E72" s="614"/>
      <c r="F72" s="614"/>
      <c r="G72" s="614"/>
      <c r="H72" s="614"/>
      <c r="I72" s="614"/>
      <c r="J72" s="614"/>
    </row>
    <row r="73" spans="1:10" x14ac:dyDescent="0.2">
      <c r="A73" s="614"/>
      <c r="B73" s="614"/>
      <c r="C73" s="614"/>
      <c r="D73" s="614"/>
      <c r="E73" s="614"/>
      <c r="F73" s="614"/>
      <c r="G73" s="614"/>
      <c r="H73" s="614"/>
      <c r="I73" s="614"/>
      <c r="J73" s="614"/>
    </row>
    <row r="74" spans="1:10" x14ac:dyDescent="0.2">
      <c r="A74" s="614"/>
      <c r="B74" s="614"/>
      <c r="C74" s="614"/>
      <c r="D74" s="614"/>
      <c r="E74" s="614"/>
      <c r="F74" s="614"/>
      <c r="G74" s="614"/>
      <c r="H74" s="614"/>
      <c r="I74" s="614"/>
      <c r="J74" s="614"/>
    </row>
    <row r="75" spans="1:10" x14ac:dyDescent="0.2">
      <c r="A75" s="614"/>
      <c r="B75" s="614"/>
      <c r="C75" s="614"/>
      <c r="D75" s="614"/>
      <c r="E75" s="614"/>
      <c r="F75" s="614"/>
      <c r="G75" s="614"/>
      <c r="H75" s="614"/>
      <c r="I75" s="614"/>
      <c r="J75" s="614"/>
    </row>
    <row r="76" spans="1:10" x14ac:dyDescent="0.2">
      <c r="A76" s="614"/>
      <c r="B76" s="614"/>
      <c r="C76" s="614"/>
      <c r="D76" s="614"/>
      <c r="E76" s="614"/>
      <c r="F76" s="614"/>
      <c r="G76" s="614"/>
      <c r="H76" s="614"/>
      <c r="I76" s="614"/>
      <c r="J76" s="614"/>
    </row>
    <row r="77" spans="1:10" x14ac:dyDescent="0.2">
      <c r="A77" s="614"/>
      <c r="B77" s="614"/>
      <c r="C77" s="614"/>
      <c r="D77" s="614"/>
      <c r="E77" s="614"/>
      <c r="F77" s="614"/>
      <c r="G77" s="614"/>
      <c r="H77" s="614"/>
      <c r="I77" s="614"/>
      <c r="J77" s="614"/>
    </row>
    <row r="78" spans="1:10" x14ac:dyDescent="0.2">
      <c r="A78" s="614"/>
      <c r="B78" s="614"/>
      <c r="C78" s="614"/>
      <c r="D78" s="614"/>
      <c r="E78" s="614"/>
      <c r="F78" s="614"/>
      <c r="G78" s="614"/>
      <c r="H78" s="614"/>
      <c r="I78" s="614"/>
      <c r="J78" s="614"/>
    </row>
    <row r="79" spans="1:10" x14ac:dyDescent="0.2">
      <c r="A79" s="44"/>
      <c r="B79" s="44"/>
      <c r="C79" s="44"/>
      <c r="D79" s="44"/>
      <c r="E79" s="44"/>
      <c r="F79" s="44"/>
      <c r="G79" s="44"/>
      <c r="H79" s="44"/>
      <c r="I79" s="44"/>
      <c r="J79" s="44"/>
    </row>
    <row r="80" spans="1:10" x14ac:dyDescent="0.2">
      <c r="A80" s="44"/>
      <c r="B80" s="44"/>
      <c r="C80" s="44"/>
      <c r="D80" s="44"/>
      <c r="E80" s="44"/>
      <c r="F80" s="44"/>
      <c r="G80" s="44"/>
      <c r="H80" s="44"/>
      <c r="I80" s="44"/>
      <c r="J80" s="44"/>
    </row>
    <row r="81" spans="1:10" x14ac:dyDescent="0.2">
      <c r="A81" s="44"/>
      <c r="B81" s="44"/>
      <c r="C81" s="44"/>
      <c r="D81" s="44"/>
      <c r="E81" s="44"/>
      <c r="F81" s="44"/>
      <c r="G81" s="44"/>
      <c r="H81" s="44"/>
      <c r="I81" s="44"/>
      <c r="J81" s="44"/>
    </row>
    <row r="82" spans="1:10" x14ac:dyDescent="0.2">
      <c r="A82" s="44"/>
      <c r="B82" s="44"/>
      <c r="C82" s="44"/>
      <c r="D82" s="44"/>
      <c r="E82" s="44"/>
      <c r="F82" s="44"/>
      <c r="G82" s="44"/>
      <c r="H82" s="44"/>
      <c r="I82" s="44"/>
      <c r="J82" s="44"/>
    </row>
    <row r="83" spans="1:10" x14ac:dyDescent="0.2">
      <c r="A83" s="44"/>
      <c r="B83" s="44"/>
      <c r="C83" s="44"/>
      <c r="D83" s="44"/>
      <c r="E83" s="44"/>
      <c r="F83" s="44"/>
      <c r="G83" s="44"/>
      <c r="H83" s="44"/>
      <c r="I83" s="44"/>
      <c r="J83" s="44"/>
    </row>
    <row r="84" spans="1:10" x14ac:dyDescent="0.2">
      <c r="A84" s="19"/>
      <c r="B84" s="19"/>
      <c r="C84" s="19"/>
      <c r="D84" s="19"/>
      <c r="E84" s="19"/>
      <c r="F84" s="19"/>
      <c r="G84" s="19"/>
      <c r="H84" s="19"/>
      <c r="I84" s="19"/>
      <c r="J84" s="19"/>
    </row>
    <row r="85" spans="1:10" x14ac:dyDescent="0.2">
      <c r="A85" s="19"/>
      <c r="B85" s="19"/>
      <c r="C85" s="19"/>
      <c r="D85" s="19"/>
      <c r="E85" s="19"/>
      <c r="F85" s="19"/>
      <c r="G85" s="19"/>
      <c r="H85" s="19"/>
      <c r="I85" s="19"/>
      <c r="J85" s="19"/>
    </row>
    <row r="86" spans="1:10" x14ac:dyDescent="0.2">
      <c r="A86" s="19"/>
      <c r="B86" s="19"/>
      <c r="C86" s="19"/>
      <c r="D86" s="19"/>
      <c r="E86" s="19"/>
      <c r="F86" s="19"/>
      <c r="G86" s="19"/>
      <c r="H86" s="19"/>
      <c r="I86" s="19"/>
      <c r="J86" s="19"/>
    </row>
    <row r="87" spans="1:10" x14ac:dyDescent="0.2">
      <c r="A87" s="19"/>
      <c r="B87" s="19"/>
      <c r="C87" s="19"/>
      <c r="D87" s="19"/>
      <c r="E87" s="19"/>
      <c r="F87" s="19"/>
      <c r="G87" s="19"/>
      <c r="H87" s="19"/>
      <c r="I87" s="19"/>
      <c r="J87" s="19"/>
    </row>
    <row r="88" spans="1:10" x14ac:dyDescent="0.2">
      <c r="A88" s="19"/>
      <c r="B88" s="19"/>
      <c r="C88" s="19"/>
      <c r="D88" s="19"/>
      <c r="E88" s="19"/>
      <c r="F88" s="19"/>
      <c r="G88" s="19"/>
      <c r="H88" s="19"/>
      <c r="I88" s="19"/>
      <c r="J88" s="19"/>
    </row>
    <row r="89" spans="1:10" x14ac:dyDescent="0.2">
      <c r="A89" s="19"/>
      <c r="B89" s="19"/>
      <c r="C89" s="19"/>
      <c r="D89" s="19"/>
      <c r="E89" s="19"/>
      <c r="F89" s="19"/>
      <c r="G89" s="19"/>
      <c r="H89" s="19"/>
      <c r="I89" s="19"/>
      <c r="J89" s="19"/>
    </row>
    <row r="90" spans="1:10" x14ac:dyDescent="0.2">
      <c r="A90" s="19"/>
      <c r="B90" s="19"/>
      <c r="C90" s="19"/>
      <c r="D90" s="19"/>
      <c r="E90" s="19"/>
      <c r="F90" s="19"/>
      <c r="G90" s="19"/>
      <c r="H90" s="19"/>
      <c r="I90" s="19"/>
      <c r="J90" s="19"/>
    </row>
    <row r="91" spans="1:10" x14ac:dyDescent="0.2">
      <c r="A91" s="19"/>
      <c r="B91" s="19"/>
      <c r="C91" s="19"/>
      <c r="D91" s="19"/>
      <c r="E91" s="19"/>
      <c r="F91" s="19"/>
      <c r="G91" s="19"/>
      <c r="H91" s="19"/>
      <c r="I91" s="19"/>
      <c r="J91" s="19"/>
    </row>
    <row r="92" spans="1:10" x14ac:dyDescent="0.2">
      <c r="A92" s="19"/>
      <c r="B92" s="19"/>
      <c r="C92" s="19"/>
      <c r="D92" s="19"/>
      <c r="E92" s="19"/>
      <c r="F92" s="19"/>
      <c r="G92" s="19"/>
      <c r="H92" s="19"/>
      <c r="I92" s="19"/>
      <c r="J92" s="19"/>
    </row>
    <row r="93" spans="1:10" x14ac:dyDescent="0.2">
      <c r="A93" s="19"/>
      <c r="B93" s="19"/>
      <c r="C93" s="19"/>
      <c r="D93" s="19"/>
      <c r="E93" s="19"/>
      <c r="F93" s="19"/>
      <c r="G93" s="19"/>
      <c r="H93" s="19"/>
      <c r="I93" s="19"/>
      <c r="J93" s="19"/>
    </row>
    <row r="94" spans="1:10" x14ac:dyDescent="0.2">
      <c r="A94" s="19"/>
      <c r="B94" s="19"/>
      <c r="C94" s="19"/>
      <c r="D94" s="19"/>
      <c r="E94" s="19"/>
      <c r="F94" s="19"/>
      <c r="G94" s="19"/>
      <c r="H94" s="19"/>
      <c r="I94" s="19"/>
      <c r="J94" s="19"/>
    </row>
    <row r="95" spans="1:10" x14ac:dyDescent="0.2">
      <c r="A95" s="2"/>
      <c r="B95" s="2"/>
      <c r="C95" s="2"/>
      <c r="D95" s="2"/>
      <c r="E95" s="2"/>
      <c r="F95" s="2"/>
      <c r="G95" s="2"/>
      <c r="H95" s="2"/>
      <c r="I95" s="2"/>
      <c r="J95" s="2"/>
    </row>
    <row r="96" spans="1:10" x14ac:dyDescent="0.2">
      <c r="A96" s="2"/>
      <c r="B96" s="2"/>
      <c r="C96" s="2"/>
      <c r="D96" s="2"/>
      <c r="E96" s="2"/>
      <c r="F96" s="2"/>
      <c r="G96" s="2"/>
      <c r="H96" s="2"/>
      <c r="I96" s="2"/>
      <c r="J96" s="2"/>
    </row>
    <row r="97" spans="1:10" x14ac:dyDescent="0.2">
      <c r="A97" s="2"/>
      <c r="B97" s="2"/>
      <c r="C97" s="2"/>
      <c r="D97" s="2"/>
      <c r="E97" s="2"/>
      <c r="F97" s="2"/>
      <c r="G97" s="2"/>
      <c r="H97" s="2"/>
      <c r="I97" s="2"/>
      <c r="J97" s="2"/>
    </row>
    <row r="98" spans="1:10" x14ac:dyDescent="0.2">
      <c r="A98" s="2"/>
      <c r="B98" s="2"/>
      <c r="C98" s="2"/>
      <c r="D98" s="2"/>
      <c r="E98" s="2"/>
      <c r="F98" s="2"/>
      <c r="G98" s="2"/>
      <c r="H98" s="2"/>
      <c r="I98" s="2"/>
      <c r="J98" s="2"/>
    </row>
    <row r="99" spans="1:10" x14ac:dyDescent="0.2">
      <c r="A99" s="2"/>
      <c r="B99" s="2"/>
      <c r="C99" s="2"/>
      <c r="D99" s="2"/>
      <c r="E99" s="2"/>
      <c r="F99" s="2"/>
      <c r="G99" s="2"/>
      <c r="H99" s="2"/>
      <c r="I99" s="2"/>
      <c r="J99" s="2"/>
    </row>
    <row r="100" spans="1:10" x14ac:dyDescent="0.2">
      <c r="A100" s="2"/>
      <c r="B100" s="2"/>
      <c r="C100" s="2"/>
      <c r="D100" s="2"/>
      <c r="E100" s="2"/>
      <c r="F100" s="2"/>
      <c r="G100" s="2"/>
      <c r="H100" s="2"/>
      <c r="I100" s="2"/>
      <c r="J100" s="2"/>
    </row>
  </sheetData>
  <sheetProtection password="D714" sheet="1" objects="1" scenarios="1"/>
  <customSheetViews>
    <customSheetView guid="{44A2B057-7D30-4594-817B-0DBCD9A92E4A}" fitToPage="1">
      <selection activeCell="J10" sqref="J10"/>
      <pageMargins left="0.70866141732283472" right="0.70866141732283472" top="0.74803149606299213" bottom="0.74803149606299213" header="0.31496062992125984" footer="0.31496062992125984"/>
      <pageSetup paperSize="9" scale="72" orientation="portrait" r:id="rId1"/>
      <headerFooter>
        <oddFooter>&amp;C&amp;A</oddFooter>
      </headerFooter>
    </customSheetView>
    <customSheetView guid="{7FD99AA4-5903-494A-9F09-AEC84FBFFB84}" fitToPage="1">
      <selection activeCell="J10" sqref="J10"/>
      <pageMargins left="0.70866141732283472" right="0.70866141732283472" top="0.74803149606299213" bottom="0.74803149606299213" header="0.31496062992125984" footer="0.31496062992125984"/>
      <pageSetup paperSize="9" scale="72" orientation="portrait" r:id="rId2"/>
      <headerFooter>
        <oddFooter>&amp;C&amp;A</oddFooter>
      </headerFooter>
    </customSheetView>
  </customSheetViews>
  <mergeCells count="4">
    <mergeCell ref="B15:D15"/>
    <mergeCell ref="H15:J15"/>
    <mergeCell ref="B16:D16"/>
    <mergeCell ref="H16:J16"/>
  </mergeCells>
  <pageMargins left="0.70866141732283472" right="0.70866141732283472" top="0.74803149606299213" bottom="0.74803149606299213" header="0.31496062992125984" footer="0.31496062992125984"/>
  <pageSetup paperSize="9" scale="72" orientation="portrait" r:id="rId3"/>
  <headerFooter>
    <oddFooter>&amp;C&amp;A</oddFooter>
  </headerFooter>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L58"/>
  <sheetViews>
    <sheetView workbookViewId="0">
      <selection activeCell="N10" sqref="N10"/>
    </sheetView>
  </sheetViews>
  <sheetFormatPr defaultRowHeight="15" x14ac:dyDescent="0.2"/>
  <cols>
    <col min="8" max="8" width="0.6640625" customWidth="1"/>
    <col min="9" max="9" width="8.88671875" style="638"/>
  </cols>
  <sheetData>
    <row r="1" spans="1:12" ht="15.75" x14ac:dyDescent="0.25">
      <c r="A1" s="20" t="str">
        <f>+'1'!A1</f>
        <v>CWM TAF LOCAL HEALTH BOARD ANNUAL ACCOUNTS 2018-19</v>
      </c>
      <c r="B1" s="68"/>
      <c r="C1" s="68"/>
      <c r="D1" s="68"/>
      <c r="E1" s="68"/>
      <c r="F1" s="68"/>
      <c r="G1" s="68"/>
      <c r="H1" s="68"/>
      <c r="I1" s="802"/>
      <c r="J1" s="68"/>
      <c r="K1" s="68"/>
    </row>
    <row r="2" spans="1:12" x14ac:dyDescent="0.2">
      <c r="A2" s="216"/>
      <c r="B2" s="216"/>
      <c r="C2" s="216"/>
      <c r="D2" s="216"/>
      <c r="E2" s="216"/>
      <c r="F2" s="216"/>
      <c r="G2" s="216"/>
      <c r="H2" s="216"/>
      <c r="I2" s="731"/>
      <c r="J2" s="216"/>
      <c r="K2" s="216"/>
      <c r="L2" s="216"/>
    </row>
    <row r="3" spans="1:12" x14ac:dyDescent="0.2">
      <c r="A3" s="166" t="s">
        <v>657</v>
      </c>
      <c r="B3" s="167"/>
      <c r="C3" s="167"/>
      <c r="D3" s="167"/>
      <c r="E3" s="19"/>
      <c r="F3" s="19"/>
      <c r="G3" s="19"/>
      <c r="H3" s="167"/>
      <c r="I3" s="510"/>
      <c r="J3" s="510"/>
      <c r="K3" s="510"/>
      <c r="L3" s="216"/>
    </row>
    <row r="4" spans="1:12" x14ac:dyDescent="0.2">
      <c r="A4" s="44"/>
      <c r="B4" s="167"/>
      <c r="C4" s="167"/>
      <c r="D4" s="167"/>
      <c r="E4" s="19"/>
      <c r="F4" s="19"/>
      <c r="G4" s="19"/>
      <c r="H4" s="167"/>
      <c r="I4" s="509"/>
      <c r="J4" s="510"/>
      <c r="K4" s="511"/>
      <c r="L4" s="216"/>
    </row>
    <row r="5" spans="1:12" x14ac:dyDescent="0.2">
      <c r="A5" s="166" t="s">
        <v>658</v>
      </c>
      <c r="B5" s="167"/>
      <c r="C5" s="167"/>
      <c r="D5" s="167"/>
      <c r="E5" s="19"/>
      <c r="F5" s="19"/>
      <c r="G5" s="19"/>
      <c r="H5" s="167"/>
      <c r="I5" s="509"/>
      <c r="J5" s="510"/>
      <c r="K5" s="511"/>
      <c r="L5" s="216"/>
    </row>
    <row r="6" spans="1:12" x14ac:dyDescent="0.2">
      <c r="A6" s="835"/>
      <c r="B6" s="167"/>
      <c r="C6" s="167"/>
      <c r="D6" s="167"/>
      <c r="E6" s="833"/>
      <c r="F6" s="833"/>
      <c r="G6" s="833"/>
      <c r="H6" s="167"/>
      <c r="I6" s="509"/>
      <c r="J6" s="510"/>
      <c r="K6" s="511"/>
      <c r="L6" s="819"/>
    </row>
    <row r="7" spans="1:12" x14ac:dyDescent="0.2">
      <c r="A7" s="833"/>
      <c r="B7" s="167"/>
      <c r="C7" s="167"/>
      <c r="D7" s="167"/>
      <c r="E7" s="833"/>
      <c r="F7" s="833"/>
      <c r="G7" s="833"/>
      <c r="H7" s="167"/>
      <c r="I7" s="509"/>
      <c r="J7" s="510"/>
      <c r="K7" s="510"/>
      <c r="L7" s="819"/>
    </row>
    <row r="8" spans="1:12" x14ac:dyDescent="0.2">
      <c r="A8" s="833"/>
      <c r="B8" s="835"/>
      <c r="C8" s="835"/>
      <c r="D8" s="835"/>
      <c r="E8" s="833"/>
      <c r="F8" s="833"/>
      <c r="G8" s="833"/>
      <c r="H8" s="835"/>
      <c r="I8" s="167"/>
      <c r="J8" s="167"/>
      <c r="K8" s="167"/>
      <c r="L8" s="819"/>
    </row>
    <row r="9" spans="1:12" x14ac:dyDescent="0.2">
      <c r="A9" s="833"/>
      <c r="B9" s="167"/>
      <c r="C9" s="167"/>
      <c r="D9" s="167"/>
      <c r="E9" s="833"/>
      <c r="F9" s="833"/>
      <c r="G9" s="833"/>
      <c r="H9" s="167"/>
      <c r="I9" s="188"/>
      <c r="J9" s="187"/>
      <c r="K9" s="167"/>
      <c r="L9" s="819"/>
    </row>
    <row r="10" spans="1:12" x14ac:dyDescent="0.2">
      <c r="A10" s="833"/>
      <c r="B10" s="167"/>
      <c r="C10" s="167"/>
      <c r="D10" s="167"/>
      <c r="E10" s="833"/>
      <c r="F10" s="833"/>
      <c r="G10" s="833"/>
      <c r="H10" s="167"/>
      <c r="I10" s="188"/>
      <c r="J10" s="187"/>
      <c r="K10" s="167"/>
      <c r="L10" s="819"/>
    </row>
    <row r="11" spans="1:12" x14ac:dyDescent="0.2">
      <c r="A11" s="833"/>
      <c r="B11" s="167"/>
      <c r="C11" s="167"/>
      <c r="D11" s="167"/>
      <c r="E11" s="833"/>
      <c r="F11" s="833"/>
      <c r="G11" s="833"/>
      <c r="H11" s="167"/>
      <c r="I11" s="188"/>
      <c r="J11" s="187"/>
      <c r="K11" s="167"/>
      <c r="L11" s="819"/>
    </row>
    <row r="12" spans="1:12" x14ac:dyDescent="0.2">
      <c r="A12" s="833"/>
      <c r="B12" s="167"/>
      <c r="C12" s="167"/>
      <c r="D12" s="167"/>
      <c r="E12" s="833"/>
      <c r="F12" s="833"/>
      <c r="G12" s="833"/>
      <c r="H12" s="167"/>
      <c r="I12" s="188"/>
      <c r="J12" s="187"/>
      <c r="K12" s="167"/>
      <c r="L12" s="819"/>
    </row>
    <row r="13" spans="1:12" x14ac:dyDescent="0.2">
      <c r="A13" s="835"/>
      <c r="B13" s="167"/>
      <c r="C13" s="167"/>
      <c r="D13" s="167"/>
      <c r="E13" s="833"/>
      <c r="F13" s="833"/>
      <c r="G13" s="833"/>
      <c r="H13" s="167"/>
      <c r="I13" s="188"/>
      <c r="J13" s="187"/>
      <c r="K13" s="167"/>
      <c r="L13" s="819"/>
    </row>
    <row r="14" spans="1:12" x14ac:dyDescent="0.2">
      <c r="A14" s="835"/>
      <c r="B14" s="167"/>
      <c r="C14" s="167"/>
      <c r="D14" s="167"/>
      <c r="E14" s="833"/>
      <c r="F14" s="833"/>
      <c r="G14" s="833"/>
      <c r="H14" s="167"/>
      <c r="I14" s="188"/>
      <c r="J14" s="187"/>
      <c r="K14" s="167"/>
      <c r="L14" s="819"/>
    </row>
    <row r="15" spans="1:12" x14ac:dyDescent="0.2">
      <c r="A15" s="835"/>
      <c r="B15" s="167"/>
      <c r="C15" s="167"/>
      <c r="D15" s="167"/>
      <c r="E15" s="833"/>
      <c r="F15" s="833"/>
      <c r="G15" s="833"/>
      <c r="H15" s="167"/>
      <c r="I15" s="188"/>
      <c r="J15" s="187"/>
      <c r="K15" s="167"/>
      <c r="L15" s="819"/>
    </row>
    <row r="16" spans="1:12" x14ac:dyDescent="0.2">
      <c r="A16" s="835"/>
      <c r="B16" s="167"/>
      <c r="C16" s="167"/>
      <c r="D16" s="167"/>
      <c r="E16" s="833"/>
      <c r="F16" s="833"/>
      <c r="G16" s="833"/>
      <c r="H16" s="167"/>
      <c r="I16" s="188"/>
      <c r="J16" s="187"/>
      <c r="K16" s="167"/>
      <c r="L16" s="819"/>
    </row>
    <row r="17" spans="1:12" x14ac:dyDescent="0.2">
      <c r="A17" s="835"/>
      <c r="B17" s="167"/>
      <c r="C17" s="167"/>
      <c r="D17" s="167"/>
      <c r="E17" s="833"/>
      <c r="F17" s="833"/>
      <c r="G17" s="833"/>
      <c r="H17" s="167"/>
      <c r="I17" s="188"/>
      <c r="J17" s="187"/>
      <c r="K17" s="167"/>
      <c r="L17" s="819"/>
    </row>
    <row r="18" spans="1:12" x14ac:dyDescent="0.2">
      <c r="A18" s="835"/>
      <c r="B18" s="167"/>
      <c r="C18" s="167"/>
      <c r="D18" s="167"/>
      <c r="E18" s="833"/>
      <c r="F18" s="833"/>
      <c r="G18" s="833"/>
      <c r="H18" s="167"/>
      <c r="I18" s="188"/>
      <c r="J18" s="187"/>
      <c r="K18" s="167"/>
      <c r="L18" s="819"/>
    </row>
    <row r="19" spans="1:12" x14ac:dyDescent="0.2">
      <c r="A19" s="835"/>
      <c r="B19" s="167"/>
      <c r="C19" s="167"/>
      <c r="D19" s="167"/>
      <c r="E19" s="833"/>
      <c r="F19" s="833"/>
      <c r="G19" s="833"/>
      <c r="H19" s="167"/>
      <c r="I19" s="188"/>
      <c r="J19" s="187"/>
      <c r="K19" s="167"/>
      <c r="L19" s="819"/>
    </row>
    <row r="20" spans="1:12" x14ac:dyDescent="0.2">
      <c r="A20" s="188" t="s">
        <v>337</v>
      </c>
      <c r="B20" s="167"/>
      <c r="C20" s="167"/>
      <c r="D20" s="167"/>
      <c r="E20" s="833"/>
      <c r="F20" s="833"/>
      <c r="G20" s="833"/>
      <c r="H20" s="167"/>
      <c r="I20" s="188"/>
      <c r="J20" s="167"/>
      <c r="K20" s="167"/>
      <c r="L20" s="819"/>
    </row>
    <row r="21" spans="1:12" x14ac:dyDescent="0.2">
      <c r="A21" s="199"/>
      <c r="B21" s="241"/>
      <c r="C21" s="241"/>
      <c r="D21" s="241"/>
      <c r="E21" s="610"/>
      <c r="F21" s="610"/>
      <c r="G21" s="610"/>
      <c r="H21" s="241"/>
      <c r="I21" s="199"/>
      <c r="J21" s="241"/>
      <c r="K21" s="241"/>
    </row>
    <row r="22" spans="1:12" x14ac:dyDescent="0.2">
      <c r="A22" s="4" t="s">
        <v>229</v>
      </c>
      <c r="B22" s="241"/>
      <c r="C22" s="241"/>
      <c r="D22" s="241"/>
      <c r="E22" s="610"/>
      <c r="F22" s="171"/>
      <c r="G22" s="512" t="s">
        <v>67</v>
      </c>
      <c r="H22" s="610"/>
      <c r="I22" s="358" t="s">
        <v>67</v>
      </c>
      <c r="J22" s="30"/>
      <c r="K22" s="513"/>
    </row>
    <row r="23" spans="1:12" x14ac:dyDescent="0.2">
      <c r="A23" s="236"/>
      <c r="B23" s="236"/>
      <c r="C23" s="236"/>
      <c r="D23" s="236"/>
      <c r="E23" s="610"/>
      <c r="F23" s="203"/>
      <c r="G23" s="289">
        <v>2019</v>
      </c>
      <c r="H23" s="610"/>
      <c r="I23" s="290">
        <v>2018</v>
      </c>
      <c r="J23" s="204"/>
      <c r="K23" s="451"/>
    </row>
    <row r="24" spans="1:12" x14ac:dyDescent="0.2">
      <c r="A24" s="155"/>
      <c r="B24" s="236"/>
      <c r="C24" s="236"/>
      <c r="D24" s="236"/>
      <c r="E24" s="610"/>
      <c r="F24" s="203"/>
      <c r="G24" s="171" t="s">
        <v>32</v>
      </c>
      <c r="H24" s="610"/>
      <c r="I24" s="30" t="s">
        <v>32</v>
      </c>
      <c r="J24" s="204"/>
      <c r="K24" s="514"/>
    </row>
    <row r="25" spans="1:12" x14ac:dyDescent="0.2">
      <c r="A25" s="4" t="s">
        <v>194</v>
      </c>
      <c r="B25" s="236"/>
      <c r="C25" s="236"/>
      <c r="D25" s="236"/>
      <c r="E25" s="610"/>
      <c r="F25" s="12"/>
      <c r="G25" s="12"/>
      <c r="H25" s="12"/>
      <c r="I25" s="610"/>
      <c r="J25" s="12"/>
      <c r="K25" s="236"/>
    </row>
    <row r="26" spans="1:12" x14ac:dyDescent="0.2">
      <c r="A26" s="41" t="s">
        <v>338</v>
      </c>
      <c r="B26" s="236"/>
      <c r="C26" s="236"/>
      <c r="D26" s="236"/>
      <c r="E26" s="610"/>
      <c r="F26" s="515"/>
      <c r="G26" s="263">
        <v>0</v>
      </c>
      <c r="H26" s="751"/>
      <c r="I26" s="217">
        <v>0</v>
      </c>
      <c r="J26" s="515"/>
      <c r="K26" s="237"/>
    </row>
    <row r="27" spans="1:12" x14ac:dyDescent="0.2">
      <c r="A27" s="41" t="s">
        <v>198</v>
      </c>
      <c r="B27" s="236"/>
      <c r="C27" s="236"/>
      <c r="D27" s="236"/>
      <c r="E27" s="610"/>
      <c r="F27" s="515"/>
      <c r="G27" s="263">
        <v>0</v>
      </c>
      <c r="H27" s="751"/>
      <c r="I27" s="217">
        <v>0</v>
      </c>
      <c r="J27" s="515"/>
      <c r="K27" s="237"/>
    </row>
    <row r="28" spans="1:12" x14ac:dyDescent="0.2">
      <c r="A28" s="41" t="s">
        <v>339</v>
      </c>
      <c r="B28" s="236"/>
      <c r="C28" s="236"/>
      <c r="D28" s="236"/>
      <c r="E28" s="610"/>
      <c r="F28" s="515"/>
      <c r="G28" s="637">
        <v>0</v>
      </c>
      <c r="H28" s="751"/>
      <c r="I28" s="149">
        <v>0</v>
      </c>
      <c r="J28" s="515"/>
      <c r="K28" s="237"/>
    </row>
    <row r="29" spans="1:12" x14ac:dyDescent="0.2">
      <c r="A29" s="41" t="s">
        <v>340</v>
      </c>
      <c r="B29" s="236"/>
      <c r="C29" s="236"/>
      <c r="D29" s="236"/>
      <c r="E29" s="610"/>
      <c r="F29" s="515"/>
      <c r="G29" s="637">
        <v>0</v>
      </c>
      <c r="H29" s="751"/>
      <c r="I29" s="149">
        <v>0</v>
      </c>
      <c r="J29" s="515"/>
      <c r="K29" s="237"/>
    </row>
    <row r="30" spans="1:12" x14ac:dyDescent="0.2">
      <c r="A30" s="41"/>
      <c r="B30" s="236"/>
      <c r="C30" s="236"/>
      <c r="D30" s="236"/>
      <c r="E30" s="610"/>
      <c r="F30" s="610"/>
      <c r="G30" s="728"/>
      <c r="H30" s="614"/>
      <c r="I30" s="217"/>
      <c r="J30" s="2"/>
      <c r="K30" s="149"/>
    </row>
    <row r="31" spans="1:12" ht="15.75" thickBot="1" x14ac:dyDescent="0.25">
      <c r="A31" s="41" t="s">
        <v>194</v>
      </c>
      <c r="B31" s="236"/>
      <c r="C31" s="236"/>
      <c r="D31" s="236"/>
      <c r="E31" s="610"/>
      <c r="F31" s="610"/>
      <c r="G31" s="329">
        <f>SUM(G26:G30)</f>
        <v>0</v>
      </c>
      <c r="H31" s="610"/>
      <c r="I31" s="328">
        <f>SUM(I26:I30)</f>
        <v>0</v>
      </c>
      <c r="J31" s="2"/>
      <c r="K31" s="149"/>
    </row>
    <row r="32" spans="1:12" x14ac:dyDescent="0.2">
      <c r="A32" s="41"/>
      <c r="B32" s="236"/>
      <c r="C32" s="236"/>
      <c r="D32" s="236"/>
      <c r="E32" s="236"/>
      <c r="F32" s="236"/>
      <c r="G32" s="345"/>
      <c r="H32" s="236"/>
      <c r="I32" s="149"/>
      <c r="J32" s="262"/>
      <c r="K32" s="152"/>
    </row>
    <row r="33" spans="1:11" x14ac:dyDescent="0.2">
      <c r="A33" s="41" t="s">
        <v>342</v>
      </c>
      <c r="B33" s="236"/>
      <c r="C33" s="236"/>
      <c r="D33" s="236"/>
      <c r="E33" s="12"/>
      <c r="F33" s="12"/>
      <c r="G33" s="344"/>
      <c r="H33" s="12"/>
      <c r="I33" s="217"/>
      <c r="J33" s="12"/>
      <c r="K33" s="152"/>
    </row>
    <row r="34" spans="1:11" x14ac:dyDescent="0.2">
      <c r="A34" s="41" t="s">
        <v>343</v>
      </c>
      <c r="B34" s="236"/>
      <c r="C34" s="236"/>
      <c r="D34" s="236"/>
      <c r="E34" s="516"/>
      <c r="F34" s="515"/>
      <c r="G34" s="263">
        <v>0</v>
      </c>
      <c r="H34" s="751"/>
      <c r="I34" s="217">
        <v>0</v>
      </c>
      <c r="J34" s="515"/>
      <c r="K34" s="237"/>
    </row>
    <row r="35" spans="1:11" x14ac:dyDescent="0.2">
      <c r="A35" s="41" t="s">
        <v>344</v>
      </c>
      <c r="B35" s="236"/>
      <c r="C35" s="236"/>
      <c r="D35" s="236"/>
      <c r="E35" s="517"/>
      <c r="F35" s="515"/>
      <c r="G35" s="263">
        <v>0</v>
      </c>
      <c r="H35" s="751"/>
      <c r="I35" s="217">
        <v>0</v>
      </c>
      <c r="J35" s="515"/>
      <c r="K35" s="237"/>
    </row>
    <row r="36" spans="1:11" ht="15.75" thickBot="1" x14ac:dyDescent="0.25">
      <c r="A36" s="236"/>
      <c r="B36" s="236"/>
      <c r="C36" s="236"/>
      <c r="D36" s="236"/>
      <c r="E36" s="155"/>
      <c r="F36" s="610"/>
      <c r="G36" s="329">
        <f>SUM(G34:G35)</f>
        <v>0</v>
      </c>
      <c r="H36" s="610"/>
      <c r="I36" s="328">
        <f>SUM(I34:I35)</f>
        <v>0</v>
      </c>
      <c r="J36" s="2"/>
      <c r="K36" s="149"/>
    </row>
    <row r="37" spans="1:11" x14ac:dyDescent="0.2">
      <c r="A37" s="236"/>
      <c r="B37" s="236"/>
      <c r="C37" s="236"/>
      <c r="D37" s="236"/>
      <c r="E37" s="155"/>
      <c r="F37" s="610"/>
      <c r="G37" s="307"/>
      <c r="H37" s="2"/>
      <c r="I37" s="149"/>
      <c r="J37" s="2"/>
      <c r="K37" s="149"/>
    </row>
    <row r="38" spans="1:11" x14ac:dyDescent="0.2">
      <c r="A38" s="155" t="s">
        <v>341</v>
      </c>
      <c r="B38" s="236"/>
      <c r="C38" s="236"/>
      <c r="D38" s="236"/>
      <c r="E38" s="610"/>
      <c r="F38" s="12"/>
      <c r="G38" s="12"/>
      <c r="H38" s="12"/>
      <c r="I38" s="610"/>
      <c r="J38" s="12"/>
      <c r="K38" s="236"/>
    </row>
    <row r="39" spans="1:11" x14ac:dyDescent="0.2">
      <c r="A39" s="41" t="s">
        <v>338</v>
      </c>
      <c r="B39" s="236"/>
      <c r="C39" s="236"/>
      <c r="D39" s="236"/>
      <c r="E39" s="610"/>
      <c r="F39" s="515"/>
      <c r="G39" s="263">
        <v>0</v>
      </c>
      <c r="H39" s="751"/>
      <c r="I39" s="217">
        <v>0</v>
      </c>
      <c r="J39" s="515"/>
      <c r="K39" s="237"/>
    </row>
    <row r="40" spans="1:11" x14ac:dyDescent="0.2">
      <c r="A40" s="41" t="s">
        <v>198</v>
      </c>
      <c r="B40" s="236"/>
      <c r="C40" s="236"/>
      <c r="D40" s="236"/>
      <c r="E40" s="610"/>
      <c r="F40" s="515"/>
      <c r="G40" s="263">
        <v>0</v>
      </c>
      <c r="H40" s="751"/>
      <c r="I40" s="217">
        <v>0</v>
      </c>
      <c r="J40" s="515"/>
      <c r="K40" s="237"/>
    </row>
    <row r="41" spans="1:11" x14ac:dyDescent="0.2">
      <c r="A41" s="41" t="s">
        <v>339</v>
      </c>
      <c r="B41" s="236"/>
      <c r="C41" s="236"/>
      <c r="D41" s="236"/>
      <c r="E41" s="610"/>
      <c r="F41" s="515"/>
      <c r="G41" s="637">
        <v>0</v>
      </c>
      <c r="H41" s="751"/>
      <c r="I41" s="149">
        <v>0</v>
      </c>
      <c r="J41" s="515"/>
      <c r="K41" s="237"/>
    </row>
    <row r="42" spans="1:11" x14ac:dyDescent="0.2">
      <c r="A42" s="41"/>
      <c r="B42" s="236"/>
      <c r="C42" s="236"/>
      <c r="D42" s="236"/>
      <c r="E42" s="610"/>
      <c r="F42" s="610"/>
      <c r="G42" s="268"/>
      <c r="H42" s="2"/>
      <c r="I42" s="217"/>
      <c r="J42" s="2"/>
      <c r="K42" s="149"/>
    </row>
    <row r="43" spans="1:11" ht="15.75" thickBot="1" x14ac:dyDescent="0.25">
      <c r="A43" s="41" t="s">
        <v>341</v>
      </c>
      <c r="B43" s="236"/>
      <c r="C43" s="236"/>
      <c r="D43" s="236"/>
      <c r="E43" s="610"/>
      <c r="F43" s="610"/>
      <c r="G43" s="329">
        <f>SUM(G39:G42)</f>
        <v>0</v>
      </c>
      <c r="H43" s="610"/>
      <c r="I43" s="328">
        <f>SUM(I39:I42)</f>
        <v>0</v>
      </c>
      <c r="J43" s="2"/>
      <c r="K43" s="149"/>
    </row>
    <row r="44" spans="1:11" x14ac:dyDescent="0.2">
      <c r="A44" s="41"/>
      <c r="B44" s="236"/>
      <c r="C44" s="236"/>
      <c r="D44" s="236"/>
      <c r="E44" s="610"/>
      <c r="F44" s="236"/>
      <c r="G44" s="345"/>
      <c r="H44" s="236"/>
      <c r="I44" s="149"/>
      <c r="J44" s="262"/>
      <c r="K44" s="152"/>
    </row>
    <row r="45" spans="1:11" x14ac:dyDescent="0.2">
      <c r="A45" s="41" t="s">
        <v>342</v>
      </c>
      <c r="B45" s="236"/>
      <c r="C45" s="236"/>
      <c r="D45" s="236"/>
      <c r="E45" s="610"/>
      <c r="F45" s="12"/>
      <c r="G45" s="344"/>
      <c r="H45" s="12"/>
      <c r="I45" s="217"/>
      <c r="J45" s="12"/>
      <c r="K45" s="152"/>
    </row>
    <row r="46" spans="1:11" x14ac:dyDescent="0.2">
      <c r="A46" s="41" t="s">
        <v>343</v>
      </c>
      <c r="B46" s="236"/>
      <c r="C46" s="236"/>
      <c r="D46" s="236"/>
      <c r="E46" s="610"/>
      <c r="F46" s="515"/>
      <c r="G46" s="263">
        <v>0</v>
      </c>
      <c r="H46" s="751"/>
      <c r="I46" s="217">
        <v>0</v>
      </c>
      <c r="J46" s="515"/>
      <c r="K46" s="237"/>
    </row>
    <row r="47" spans="1:11" x14ac:dyDescent="0.2">
      <c r="A47" s="41" t="s">
        <v>344</v>
      </c>
      <c r="B47" s="236"/>
      <c r="C47" s="236"/>
      <c r="D47" s="236"/>
      <c r="E47" s="610"/>
      <c r="F47" s="515"/>
      <c r="G47" s="263">
        <v>0</v>
      </c>
      <c r="H47" s="751"/>
      <c r="I47" s="217">
        <v>0</v>
      </c>
      <c r="J47" s="515"/>
      <c r="K47" s="237"/>
    </row>
    <row r="48" spans="1:11" ht="15.75" thickBot="1" x14ac:dyDescent="0.25">
      <c r="A48" s="236"/>
      <c r="B48" s="236"/>
      <c r="C48" s="236"/>
      <c r="D48" s="236"/>
      <c r="E48" s="610"/>
      <c r="F48" s="610"/>
      <c r="G48" s="329">
        <f>SUM(G46:G47)</f>
        <v>0</v>
      </c>
      <c r="H48" s="610"/>
      <c r="I48" s="328">
        <f>SUM(I46:I47)</f>
        <v>0</v>
      </c>
      <c r="J48" s="2"/>
      <c r="K48" s="149"/>
    </row>
    <row r="49" spans="1:11" x14ac:dyDescent="0.2">
      <c r="A49" s="625"/>
      <c r="B49" s="625"/>
      <c r="C49" s="625"/>
      <c r="D49" s="625"/>
      <c r="E49" s="614"/>
      <c r="F49" s="614"/>
      <c r="G49" s="166"/>
      <c r="H49" s="614"/>
      <c r="I49" s="833"/>
      <c r="J49" s="19"/>
      <c r="K49" s="41"/>
    </row>
    <row r="50" spans="1:11" x14ac:dyDescent="0.2">
      <c r="A50" s="614"/>
      <c r="B50" s="614"/>
      <c r="C50" s="614"/>
      <c r="D50" s="614"/>
      <c r="E50" s="614"/>
      <c r="F50" s="614"/>
      <c r="G50" s="614"/>
      <c r="H50" s="614"/>
      <c r="I50" s="833"/>
      <c r="J50" s="19"/>
      <c r="K50" s="44"/>
    </row>
    <row r="51" spans="1:11" x14ac:dyDescent="0.2">
      <c r="A51" s="614"/>
      <c r="B51" s="614"/>
      <c r="C51" s="614"/>
      <c r="D51" s="614"/>
      <c r="E51" s="614"/>
      <c r="F51" s="614"/>
      <c r="G51" s="614"/>
      <c r="H51" s="614"/>
      <c r="I51" s="833"/>
      <c r="J51" s="19"/>
      <c r="K51" s="44"/>
    </row>
    <row r="52" spans="1:11" x14ac:dyDescent="0.2">
      <c r="A52" s="613"/>
      <c r="B52" s="613"/>
      <c r="C52" s="614"/>
      <c r="D52" s="614"/>
      <c r="E52" s="614"/>
      <c r="F52" s="614"/>
      <c r="G52" s="614"/>
      <c r="H52" s="614"/>
      <c r="I52" s="833"/>
      <c r="J52" s="19"/>
      <c r="K52" s="44"/>
    </row>
    <row r="53" spans="1:11" x14ac:dyDescent="0.2">
      <c r="A53" s="614"/>
      <c r="B53" s="614"/>
      <c r="C53" s="614"/>
      <c r="D53" s="614"/>
      <c r="E53" s="614"/>
      <c r="F53" s="614"/>
      <c r="G53" s="614"/>
      <c r="H53" s="614"/>
      <c r="I53" s="833"/>
      <c r="J53" s="19"/>
      <c r="K53" s="44"/>
    </row>
    <row r="54" spans="1:11" x14ac:dyDescent="0.2">
      <c r="A54" s="616"/>
      <c r="B54" s="616"/>
      <c r="C54" s="625"/>
      <c r="D54" s="625"/>
      <c r="E54" s="616"/>
      <c r="F54" s="616"/>
      <c r="G54" s="166"/>
      <c r="H54" s="616"/>
      <c r="I54" s="835"/>
      <c r="J54" s="44"/>
      <c r="K54" s="44"/>
    </row>
    <row r="55" spans="1:11" x14ac:dyDescent="0.2">
      <c r="A55" s="625"/>
      <c r="B55" s="625"/>
      <c r="C55" s="625"/>
      <c r="D55" s="625"/>
      <c r="E55" s="616"/>
      <c r="F55" s="616"/>
      <c r="G55" s="166"/>
      <c r="H55" s="616"/>
      <c r="I55" s="835"/>
      <c r="J55" s="44"/>
      <c r="K55" s="44"/>
    </row>
    <row r="56" spans="1:11" x14ac:dyDescent="0.2">
      <c r="A56" s="625"/>
      <c r="B56" s="613"/>
      <c r="C56" s="613"/>
      <c r="D56" s="613"/>
      <c r="E56" s="613"/>
      <c r="F56" s="613"/>
      <c r="G56" s="613"/>
      <c r="H56" s="613"/>
      <c r="I56" s="833"/>
      <c r="J56" s="9"/>
      <c r="K56" s="221"/>
    </row>
    <row r="57" spans="1:11" x14ac:dyDescent="0.2">
      <c r="A57" s="625"/>
      <c r="B57" s="613"/>
      <c r="C57" s="613"/>
      <c r="D57" s="613"/>
      <c r="E57" s="613"/>
      <c r="F57" s="613"/>
      <c r="G57" s="613"/>
      <c r="H57" s="613"/>
      <c r="I57" s="833"/>
      <c r="J57" s="9"/>
      <c r="K57" s="221"/>
    </row>
    <row r="58" spans="1:11" x14ac:dyDescent="0.2">
      <c r="A58" s="625"/>
      <c r="B58" s="613"/>
      <c r="C58" s="613"/>
      <c r="D58" s="613"/>
      <c r="E58" s="613"/>
      <c r="F58" s="613"/>
      <c r="G58" s="613"/>
      <c r="H58" s="613"/>
      <c r="I58" s="833"/>
      <c r="J58" s="9"/>
      <c r="K58" s="221"/>
    </row>
  </sheetData>
  <sheetProtection password="D714" sheet="1" objects="1" scenarios="1"/>
  <customSheetViews>
    <customSheetView guid="{44A2B057-7D30-4594-817B-0DBCD9A92E4A}" fitToPage="1">
      <selection activeCell="O18" sqref="O18"/>
      <pageMargins left="0.70866141732283472" right="0.70866141732283472" top="0.74803149606299213" bottom="0.74803149606299213" header="0.31496062992125984" footer="0.31496062992125984"/>
      <pageSetup paperSize="9" scale="83" orientation="portrait" r:id="rId1"/>
      <headerFooter>
        <oddFooter>&amp;C&amp;A</oddFooter>
      </headerFooter>
    </customSheetView>
    <customSheetView guid="{7FD99AA4-5903-494A-9F09-AEC84FBFFB84}" fitToPage="1">
      <selection activeCell="O18" sqref="O18"/>
      <pageMargins left="0.70866141732283472" right="0.70866141732283472" top="0.74803149606299213" bottom="0.74803149606299213" header="0.31496062992125984" footer="0.31496062992125984"/>
      <pageSetup paperSize="9" scale="83"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3" orientation="portrait" r:id="rId3"/>
  <headerFooter>
    <oddFooter>&amp;C&amp;A</oddFooter>
  </headerFooter>
  <drawing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pageSetUpPr fitToPage="1"/>
  </sheetPr>
  <dimension ref="A1:K70"/>
  <sheetViews>
    <sheetView workbookViewId="0">
      <selection activeCell="H50" sqref="H50"/>
    </sheetView>
  </sheetViews>
  <sheetFormatPr defaultRowHeight="15" x14ac:dyDescent="0.2"/>
  <cols>
    <col min="8" max="8" width="0.6640625" customWidth="1"/>
    <col min="9" max="9" width="8.88671875" style="638"/>
  </cols>
  <sheetData>
    <row r="1" spans="1:11" ht="15.75" x14ac:dyDescent="0.25">
      <c r="A1" s="20" t="str">
        <f>+'1'!A1</f>
        <v>CWM TAF LOCAL HEALTH BOARD ANNUAL ACCOUNTS 2018-19</v>
      </c>
      <c r="B1" s="68"/>
      <c r="C1" s="68"/>
      <c r="D1" s="68"/>
      <c r="E1" s="68"/>
      <c r="F1" s="68"/>
      <c r="G1" s="68"/>
      <c r="H1" s="68"/>
      <c r="I1" s="802"/>
      <c r="J1" s="550"/>
      <c r="K1" s="550"/>
    </row>
    <row r="2" spans="1:11" x14ac:dyDescent="0.2">
      <c r="A2" s="155" t="s">
        <v>655</v>
      </c>
      <c r="B2" s="3"/>
      <c r="C2" s="3"/>
      <c r="D2" s="3"/>
      <c r="E2" s="3"/>
      <c r="F2" s="3"/>
      <c r="G2" s="3"/>
      <c r="H2" s="3"/>
      <c r="I2" s="830"/>
    </row>
    <row r="3" spans="1:11" x14ac:dyDescent="0.2">
      <c r="A3" s="155"/>
      <c r="B3" s="610"/>
      <c r="C3" s="610"/>
      <c r="D3" s="610"/>
      <c r="E3" s="610"/>
      <c r="F3" s="610"/>
      <c r="G3" s="610"/>
      <c r="H3" s="610"/>
      <c r="I3" s="610"/>
    </row>
    <row r="4" spans="1:11" x14ac:dyDescent="0.2">
      <c r="A4" s="199" t="s">
        <v>337</v>
      </c>
      <c r="B4" s="241"/>
      <c r="C4" s="241"/>
      <c r="D4" s="241"/>
      <c r="E4" s="610"/>
      <c r="F4" s="610"/>
      <c r="G4" s="610"/>
      <c r="H4" s="241"/>
      <c r="I4" s="199"/>
    </row>
    <row r="5" spans="1:11" x14ac:dyDescent="0.2">
      <c r="A5" s="155" t="s">
        <v>456</v>
      </c>
      <c r="B5" s="241"/>
      <c r="C5" s="241"/>
      <c r="D5" s="241"/>
      <c r="E5" s="610"/>
      <c r="F5" s="171"/>
      <c r="G5" s="512" t="s">
        <v>67</v>
      </c>
      <c r="H5" s="610"/>
      <c r="I5" s="358" t="s">
        <v>67</v>
      </c>
    </row>
    <row r="6" spans="1:11" x14ac:dyDescent="0.2">
      <c r="A6" s="610"/>
      <c r="B6" s="236"/>
      <c r="C6" s="236"/>
      <c r="D6" s="236"/>
      <c r="E6" s="610"/>
      <c r="F6" s="203"/>
      <c r="G6" s="289">
        <v>2019</v>
      </c>
      <c r="H6" s="610"/>
      <c r="I6" s="290">
        <v>2018</v>
      </c>
    </row>
    <row r="7" spans="1:11" x14ac:dyDescent="0.2">
      <c r="A7" s="4" t="s">
        <v>194</v>
      </c>
      <c r="B7" s="236"/>
      <c r="C7" s="236"/>
      <c r="D7" s="236"/>
      <c r="E7" s="610"/>
      <c r="F7" s="203"/>
      <c r="G7" s="171" t="s">
        <v>32</v>
      </c>
      <c r="H7" s="610"/>
      <c r="I7" s="30" t="s">
        <v>32</v>
      </c>
    </row>
    <row r="8" spans="1:11" x14ac:dyDescent="0.2">
      <c r="A8" s="41" t="s">
        <v>338</v>
      </c>
      <c r="B8" s="236"/>
      <c r="C8" s="236"/>
      <c r="D8" s="236"/>
      <c r="E8" s="610"/>
      <c r="F8" s="515"/>
      <c r="G8" s="263">
        <v>4</v>
      </c>
      <c r="H8" s="751"/>
      <c r="I8" s="217">
        <v>27</v>
      </c>
    </row>
    <row r="9" spans="1:11" x14ac:dyDescent="0.2">
      <c r="A9" s="41" t="s">
        <v>198</v>
      </c>
      <c r="B9" s="236"/>
      <c r="C9" s="236"/>
      <c r="D9" s="236"/>
      <c r="E9" s="610"/>
      <c r="F9" s="515"/>
      <c r="G9" s="263">
        <v>0</v>
      </c>
      <c r="H9" s="751"/>
      <c r="I9" s="217">
        <v>4</v>
      </c>
    </row>
    <row r="10" spans="1:11" x14ac:dyDescent="0.2">
      <c r="A10" s="41" t="s">
        <v>339</v>
      </c>
      <c r="B10" s="236"/>
      <c r="C10" s="236"/>
      <c r="D10" s="236"/>
      <c r="E10" s="610"/>
      <c r="F10" s="515"/>
      <c r="G10" s="637">
        <v>0</v>
      </c>
      <c r="H10" s="751"/>
      <c r="I10" s="149">
        <v>0</v>
      </c>
    </row>
    <row r="11" spans="1:11" x14ac:dyDescent="0.2">
      <c r="A11" s="41" t="s">
        <v>340</v>
      </c>
      <c r="B11" s="236"/>
      <c r="C11" s="236"/>
      <c r="D11" s="236"/>
      <c r="E11" s="610"/>
      <c r="F11" s="515"/>
      <c r="G11" s="637">
        <v>0</v>
      </c>
      <c r="H11" s="751"/>
      <c r="I11" s="149">
        <v>-1</v>
      </c>
    </row>
    <row r="12" spans="1:11" ht="15.75" thickBot="1" x14ac:dyDescent="0.25">
      <c r="A12" s="41" t="s">
        <v>194</v>
      </c>
      <c r="B12" s="236"/>
      <c r="C12" s="236"/>
      <c r="D12" s="236"/>
      <c r="E12" s="610"/>
      <c r="F12" s="610"/>
      <c r="G12" s="329">
        <f>SUM(G8:G11)</f>
        <v>4</v>
      </c>
      <c r="H12" s="610"/>
      <c r="I12" s="328">
        <f>SUM(I8:I11)</f>
        <v>30</v>
      </c>
    </row>
    <row r="13" spans="1:11" x14ac:dyDescent="0.2">
      <c r="A13" s="41" t="s">
        <v>342</v>
      </c>
      <c r="B13" s="236"/>
      <c r="C13" s="236"/>
      <c r="D13" s="236"/>
      <c r="E13" s="12"/>
      <c r="F13" s="12"/>
      <c r="G13" s="344"/>
      <c r="H13" s="12"/>
      <c r="I13" s="217"/>
    </row>
    <row r="14" spans="1:11" x14ac:dyDescent="0.2">
      <c r="A14" s="41" t="s">
        <v>343</v>
      </c>
      <c r="B14" s="236"/>
      <c r="C14" s="236"/>
      <c r="D14" s="236"/>
      <c r="E14" s="516"/>
      <c r="F14" s="515"/>
      <c r="G14" s="263">
        <v>4</v>
      </c>
      <c r="H14" s="751"/>
      <c r="I14" s="217">
        <v>26</v>
      </c>
    </row>
    <row r="15" spans="1:11" x14ac:dyDescent="0.2">
      <c r="A15" s="41" t="s">
        <v>344</v>
      </c>
      <c r="B15" s="236"/>
      <c r="C15" s="236"/>
      <c r="D15" s="236"/>
      <c r="E15" s="517"/>
      <c r="F15" s="515"/>
      <c r="G15" s="263">
        <v>0</v>
      </c>
      <c r="H15" s="751"/>
      <c r="I15" s="217">
        <v>4</v>
      </c>
    </row>
    <row r="16" spans="1:11" ht="15.75" thickBot="1" x14ac:dyDescent="0.25">
      <c r="A16" s="236"/>
      <c r="B16" s="236"/>
      <c r="C16" s="236"/>
      <c r="D16" s="236"/>
      <c r="E16" s="155"/>
      <c r="F16" s="610"/>
      <c r="G16" s="329">
        <f>SUM(G14:G15)</f>
        <v>4</v>
      </c>
      <c r="H16" s="610"/>
      <c r="I16" s="328">
        <f>SUM(I14:I15)</f>
        <v>30</v>
      </c>
    </row>
    <row r="17" spans="1:9" x14ac:dyDescent="0.2">
      <c r="A17" s="236"/>
      <c r="B17" s="236"/>
      <c r="C17" s="236"/>
      <c r="D17" s="236"/>
      <c r="E17" s="610"/>
      <c r="F17" s="610"/>
      <c r="G17" s="4"/>
      <c r="H17" s="236"/>
      <c r="I17" s="41"/>
    </row>
    <row r="18" spans="1:9" x14ac:dyDescent="0.2">
      <c r="A18" s="155" t="s">
        <v>341</v>
      </c>
      <c r="B18" s="236"/>
      <c r="C18" s="236"/>
      <c r="D18" s="236"/>
      <c r="E18" s="610"/>
      <c r="F18" s="203"/>
      <c r="G18" s="171"/>
      <c r="H18" s="610"/>
      <c r="I18" s="171"/>
    </row>
    <row r="19" spans="1:9" x14ac:dyDescent="0.2">
      <c r="A19" s="41" t="s">
        <v>338</v>
      </c>
      <c r="B19" s="236"/>
      <c r="C19" s="236"/>
      <c r="D19" s="236"/>
      <c r="E19" s="610"/>
      <c r="F19" s="515"/>
      <c r="G19" s="263">
        <v>4</v>
      </c>
      <c r="H19" s="751"/>
      <c r="I19" s="217">
        <v>26</v>
      </c>
    </row>
    <row r="20" spans="1:9" x14ac:dyDescent="0.2">
      <c r="A20" s="41" t="s">
        <v>198</v>
      </c>
      <c r="B20" s="236"/>
      <c r="C20" s="236"/>
      <c r="D20" s="236"/>
      <c r="E20" s="610"/>
      <c r="F20" s="515"/>
      <c r="G20" s="263">
        <v>0</v>
      </c>
      <c r="H20" s="751"/>
      <c r="I20" s="217">
        <v>4</v>
      </c>
    </row>
    <row r="21" spans="1:9" x14ac:dyDescent="0.2">
      <c r="A21" s="41" t="s">
        <v>339</v>
      </c>
      <c r="B21" s="236"/>
      <c r="C21" s="236"/>
      <c r="D21" s="236"/>
      <c r="E21" s="610"/>
      <c r="F21" s="515"/>
      <c r="G21" s="637">
        <v>0</v>
      </c>
      <c r="H21" s="751"/>
      <c r="I21" s="149">
        <v>0</v>
      </c>
    </row>
    <row r="22" spans="1:9" ht="15.75" thickBot="1" x14ac:dyDescent="0.25">
      <c r="A22" s="41" t="s">
        <v>341</v>
      </c>
      <c r="B22" s="236"/>
      <c r="C22" s="236"/>
      <c r="D22" s="236"/>
      <c r="E22" s="610"/>
      <c r="F22" s="610"/>
      <c r="G22" s="329">
        <f>SUM(G19:G21)</f>
        <v>4</v>
      </c>
      <c r="H22" s="610"/>
      <c r="I22" s="328">
        <f>SUM(I19:I21)</f>
        <v>30</v>
      </c>
    </row>
    <row r="23" spans="1:9" x14ac:dyDescent="0.2">
      <c r="A23" s="41" t="s">
        <v>342</v>
      </c>
      <c r="B23" s="236"/>
      <c r="C23" s="236"/>
      <c r="D23" s="236"/>
      <c r="E23" s="610"/>
      <c r="F23" s="12"/>
      <c r="G23" s="344"/>
      <c r="H23" s="12"/>
      <c r="I23" s="217"/>
    </row>
    <row r="24" spans="1:9" x14ac:dyDescent="0.2">
      <c r="A24" s="41" t="s">
        <v>343</v>
      </c>
      <c r="B24" s="236"/>
      <c r="C24" s="236"/>
      <c r="D24" s="236"/>
      <c r="E24" s="610"/>
      <c r="F24" s="515"/>
      <c r="G24" s="263">
        <v>0</v>
      </c>
      <c r="H24" s="751"/>
      <c r="I24" s="217">
        <v>0</v>
      </c>
    </row>
    <row r="25" spans="1:9" x14ac:dyDescent="0.2">
      <c r="A25" s="41" t="s">
        <v>344</v>
      </c>
      <c r="B25" s="236"/>
      <c r="C25" s="236"/>
      <c r="D25" s="236"/>
      <c r="E25" s="610"/>
      <c r="F25" s="515"/>
      <c r="G25" s="263">
        <v>0</v>
      </c>
      <c r="H25" s="751"/>
      <c r="I25" s="217">
        <v>0</v>
      </c>
    </row>
    <row r="26" spans="1:9" ht="15.75" thickBot="1" x14ac:dyDescent="0.25">
      <c r="A26" s="236"/>
      <c r="B26" s="236"/>
      <c r="C26" s="236"/>
      <c r="D26" s="236"/>
      <c r="E26" s="610"/>
      <c r="F26" s="610"/>
      <c r="G26" s="329">
        <f>SUM(G24:G25)</f>
        <v>0</v>
      </c>
      <c r="H26" s="610"/>
      <c r="I26" s="328">
        <f>SUM(I24:I25)</f>
        <v>0</v>
      </c>
    </row>
    <row r="27" spans="1:9" x14ac:dyDescent="0.2">
      <c r="A27" s="236"/>
      <c r="B27" s="236"/>
      <c r="C27" s="236"/>
      <c r="D27" s="236"/>
      <c r="E27" s="610"/>
      <c r="F27" s="610"/>
      <c r="G27" s="155"/>
      <c r="H27" s="610"/>
      <c r="I27" s="610"/>
    </row>
    <row r="28" spans="1:9" x14ac:dyDescent="0.2">
      <c r="A28" s="41"/>
      <c r="B28" s="241"/>
      <c r="C28" s="241"/>
      <c r="D28" s="241"/>
      <c r="E28" s="1432"/>
      <c r="F28" s="1432"/>
      <c r="G28" s="1432"/>
      <c r="H28" s="1433"/>
      <c r="I28" s="1433"/>
    </row>
    <row r="29" spans="1:9" x14ac:dyDescent="0.2">
      <c r="A29" s="155" t="s">
        <v>124</v>
      </c>
      <c r="B29" s="241"/>
      <c r="C29" s="241"/>
      <c r="D29" s="241"/>
      <c r="E29" s="610"/>
      <c r="F29" s="171"/>
      <c r="G29" s="512" t="s">
        <v>67</v>
      </c>
      <c r="H29" s="610"/>
      <c r="I29" s="358" t="s">
        <v>67</v>
      </c>
    </row>
    <row r="30" spans="1:9" x14ac:dyDescent="0.2">
      <c r="A30" s="610"/>
      <c r="B30" s="236"/>
      <c r="C30" s="236"/>
      <c r="D30" s="236"/>
      <c r="E30" s="610"/>
      <c r="F30" s="203"/>
      <c r="G30" s="289">
        <v>2019</v>
      </c>
      <c r="H30" s="610"/>
      <c r="I30" s="290">
        <v>2018</v>
      </c>
    </row>
    <row r="31" spans="1:9" x14ac:dyDescent="0.2">
      <c r="A31" s="4" t="s">
        <v>194</v>
      </c>
      <c r="B31" s="236"/>
      <c r="C31" s="236"/>
      <c r="D31" s="236"/>
      <c r="E31" s="610"/>
      <c r="F31" s="203"/>
      <c r="G31" s="171" t="s">
        <v>32</v>
      </c>
      <c r="H31" s="610"/>
      <c r="I31" s="30" t="s">
        <v>32</v>
      </c>
    </row>
    <row r="32" spans="1:9" x14ac:dyDescent="0.2">
      <c r="A32" s="41" t="s">
        <v>338</v>
      </c>
      <c r="B32" s="236"/>
      <c r="C32" s="236"/>
      <c r="D32" s="236"/>
      <c r="E32" s="610"/>
      <c r="F32" s="515"/>
      <c r="G32" s="263">
        <v>2</v>
      </c>
      <c r="H32" s="751"/>
      <c r="I32" s="217">
        <v>2</v>
      </c>
    </row>
    <row r="33" spans="1:9" x14ac:dyDescent="0.2">
      <c r="A33" s="41" t="s">
        <v>198</v>
      </c>
      <c r="B33" s="236"/>
      <c r="C33" s="236"/>
      <c r="D33" s="236"/>
      <c r="E33" s="610"/>
      <c r="F33" s="515"/>
      <c r="G33" s="263">
        <v>2</v>
      </c>
      <c r="H33" s="751"/>
      <c r="I33" s="217">
        <v>3</v>
      </c>
    </row>
    <row r="34" spans="1:9" x14ac:dyDescent="0.2">
      <c r="A34" s="41" t="s">
        <v>339</v>
      </c>
      <c r="B34" s="236"/>
      <c r="C34" s="236"/>
      <c r="D34" s="236"/>
      <c r="E34" s="610"/>
      <c r="F34" s="515"/>
      <c r="G34" s="637">
        <v>0</v>
      </c>
      <c r="H34" s="751"/>
      <c r="I34" s="149">
        <v>0</v>
      </c>
    </row>
    <row r="35" spans="1:9" x14ac:dyDescent="0.2">
      <c r="A35" s="41" t="s">
        <v>340</v>
      </c>
      <c r="B35" s="236"/>
      <c r="C35" s="236"/>
      <c r="D35" s="236"/>
      <c r="E35" s="610"/>
      <c r="F35" s="515"/>
      <c r="G35" s="637">
        <v>1</v>
      </c>
      <c r="H35" s="751"/>
      <c r="I35" s="149">
        <v>-1</v>
      </c>
    </row>
    <row r="36" spans="1:9" x14ac:dyDescent="0.2">
      <c r="A36" s="41"/>
      <c r="B36" s="236"/>
      <c r="C36" s="236"/>
      <c r="D36" s="236"/>
      <c r="E36" s="610"/>
      <c r="F36" s="610"/>
      <c r="G36" s="268"/>
      <c r="H36" s="610"/>
      <c r="I36" s="217"/>
    </row>
    <row r="37" spans="1:9" ht="15.75" thickBot="1" x14ac:dyDescent="0.25">
      <c r="A37" s="41" t="s">
        <v>194</v>
      </c>
      <c r="B37" s="236"/>
      <c r="C37" s="236"/>
      <c r="D37" s="236"/>
      <c r="E37" s="610"/>
      <c r="F37" s="610"/>
      <c r="G37" s="329">
        <f>SUM(G32:G36)</f>
        <v>5</v>
      </c>
      <c r="H37" s="610"/>
      <c r="I37" s="328">
        <f>SUM(I32:I36)</f>
        <v>4</v>
      </c>
    </row>
    <row r="38" spans="1:9" x14ac:dyDescent="0.2">
      <c r="A38" s="41"/>
      <c r="B38" s="236"/>
      <c r="C38" s="236"/>
      <c r="D38" s="236"/>
      <c r="E38" s="236"/>
      <c r="F38" s="236"/>
      <c r="G38" s="345"/>
      <c r="H38" s="236"/>
      <c r="I38" s="149"/>
    </row>
    <row r="39" spans="1:9" x14ac:dyDescent="0.2">
      <c r="A39" s="41" t="s">
        <v>342</v>
      </c>
      <c r="B39" s="236"/>
      <c r="C39" s="236"/>
      <c r="D39" s="236"/>
      <c r="E39" s="12"/>
      <c r="F39" s="12"/>
      <c r="G39" s="344"/>
      <c r="H39" s="12"/>
      <c r="I39" s="217"/>
    </row>
    <row r="40" spans="1:9" x14ac:dyDescent="0.2">
      <c r="A40" s="41" t="s">
        <v>343</v>
      </c>
      <c r="B40" s="236"/>
      <c r="C40" s="236"/>
      <c r="D40" s="236"/>
      <c r="E40" s="516"/>
      <c r="F40" s="515"/>
      <c r="G40" s="263">
        <v>1</v>
      </c>
      <c r="H40" s="751">
        <v>0</v>
      </c>
      <c r="I40" s="217">
        <v>1</v>
      </c>
    </row>
    <row r="41" spans="1:9" x14ac:dyDescent="0.2">
      <c r="A41" s="41" t="s">
        <v>344</v>
      </c>
      <c r="B41" s="236"/>
      <c r="C41" s="236"/>
      <c r="D41" s="236"/>
      <c r="E41" s="517"/>
      <c r="F41" s="515"/>
      <c r="G41" s="263">
        <v>2</v>
      </c>
      <c r="H41" s="751"/>
      <c r="I41" s="217">
        <v>3</v>
      </c>
    </row>
    <row r="42" spans="1:9" ht="15.75" thickBot="1" x14ac:dyDescent="0.25">
      <c r="A42" s="236"/>
      <c r="B42" s="236"/>
      <c r="C42" s="236"/>
      <c r="D42" s="236"/>
      <c r="E42" s="155"/>
      <c r="F42" s="610"/>
      <c r="G42" s="329">
        <f>SUM(G40:G41)</f>
        <v>3</v>
      </c>
      <c r="H42" s="610"/>
      <c r="I42" s="328">
        <f>SUM(I40:I41)</f>
        <v>4</v>
      </c>
    </row>
    <row r="43" spans="1:9" x14ac:dyDescent="0.2">
      <c r="A43" s="236"/>
      <c r="B43" s="236"/>
      <c r="C43" s="236"/>
      <c r="D43" s="236"/>
      <c r="E43" s="610"/>
      <c r="F43" s="610"/>
      <c r="G43" s="4"/>
      <c r="H43" s="236"/>
      <c r="I43" s="41"/>
    </row>
    <row r="44" spans="1:9" x14ac:dyDescent="0.2">
      <c r="A44" s="155" t="s">
        <v>341</v>
      </c>
      <c r="B44" s="236"/>
      <c r="C44" s="236"/>
      <c r="D44" s="236"/>
      <c r="E44" s="610"/>
      <c r="F44" s="12"/>
      <c r="G44" s="518"/>
      <c r="H44" s="12"/>
      <c r="I44" s="610"/>
    </row>
    <row r="45" spans="1:9" x14ac:dyDescent="0.2">
      <c r="A45" s="41" t="s">
        <v>338</v>
      </c>
      <c r="B45" s="236"/>
      <c r="C45" s="236"/>
      <c r="D45" s="236"/>
      <c r="E45" s="610"/>
      <c r="F45" s="515"/>
      <c r="G45" s="263">
        <v>1</v>
      </c>
      <c r="H45" s="751"/>
      <c r="I45" s="217">
        <v>1</v>
      </c>
    </row>
    <row r="46" spans="1:9" x14ac:dyDescent="0.2">
      <c r="A46" s="41" t="s">
        <v>198</v>
      </c>
      <c r="B46" s="236"/>
      <c r="C46" s="236"/>
      <c r="D46" s="236"/>
      <c r="E46" s="610"/>
      <c r="F46" s="515"/>
      <c r="G46" s="263">
        <v>2</v>
      </c>
      <c r="H46" s="751"/>
      <c r="I46" s="217">
        <v>3</v>
      </c>
    </row>
    <row r="47" spans="1:9" x14ac:dyDescent="0.2">
      <c r="A47" s="41" t="s">
        <v>339</v>
      </c>
      <c r="B47" s="236"/>
      <c r="C47" s="236"/>
      <c r="D47" s="236"/>
      <c r="E47" s="610"/>
      <c r="F47" s="515"/>
      <c r="G47" s="263">
        <v>0</v>
      </c>
      <c r="H47" s="751"/>
      <c r="I47" s="217">
        <v>0</v>
      </c>
    </row>
    <row r="48" spans="1:9" x14ac:dyDescent="0.2">
      <c r="A48" s="41"/>
      <c r="B48" s="236"/>
      <c r="C48" s="236"/>
      <c r="D48" s="236"/>
      <c r="E48" s="610"/>
      <c r="F48" s="610"/>
      <c r="G48" s="268"/>
      <c r="H48" s="610"/>
      <c r="I48" s="217"/>
    </row>
    <row r="49" spans="1:9" ht="15.75" thickBot="1" x14ac:dyDescent="0.25">
      <c r="A49" s="41" t="s">
        <v>341</v>
      </c>
      <c r="B49" s="236"/>
      <c r="C49" s="236"/>
      <c r="D49" s="236"/>
      <c r="E49" s="610"/>
      <c r="F49" s="610"/>
      <c r="G49" s="329">
        <f>SUM(G45:G48)</f>
        <v>3</v>
      </c>
      <c r="H49" s="610"/>
      <c r="I49" s="328">
        <f>SUM(I45:I48)</f>
        <v>4</v>
      </c>
    </row>
    <row r="50" spans="1:9" x14ac:dyDescent="0.2">
      <c r="A50" s="41"/>
      <c r="B50" s="236"/>
      <c r="C50" s="236"/>
      <c r="D50" s="236"/>
      <c r="E50" s="610"/>
      <c r="F50" s="236"/>
      <c r="G50" s="345"/>
      <c r="H50" s="236"/>
      <c r="I50" s="149"/>
    </row>
    <row r="51" spans="1:9" x14ac:dyDescent="0.2">
      <c r="A51" s="41" t="s">
        <v>342</v>
      </c>
      <c r="B51" s="236"/>
      <c r="C51" s="236"/>
      <c r="D51" s="236"/>
      <c r="E51" s="610"/>
      <c r="F51" s="12"/>
      <c r="G51" s="344"/>
      <c r="H51" s="12"/>
      <c r="I51" s="217"/>
    </row>
    <row r="52" spans="1:9" x14ac:dyDescent="0.2">
      <c r="A52" s="41" t="s">
        <v>343</v>
      </c>
      <c r="B52" s="236"/>
      <c r="C52" s="236"/>
      <c r="D52" s="236"/>
      <c r="E52" s="610"/>
      <c r="F52" s="515"/>
      <c r="G52" s="263">
        <v>0</v>
      </c>
      <c r="H52" s="751"/>
      <c r="I52" s="217">
        <v>0</v>
      </c>
    </row>
    <row r="53" spans="1:9" x14ac:dyDescent="0.2">
      <c r="A53" s="41" t="s">
        <v>344</v>
      </c>
      <c r="B53" s="236"/>
      <c r="C53" s="236"/>
      <c r="D53" s="236"/>
      <c r="E53" s="610"/>
      <c r="F53" s="515"/>
      <c r="G53" s="263">
        <v>0</v>
      </c>
      <c r="H53" s="751"/>
      <c r="I53" s="217">
        <v>0</v>
      </c>
    </row>
    <row r="54" spans="1:9" ht="15.75" thickBot="1" x14ac:dyDescent="0.25">
      <c r="A54" s="236"/>
      <c r="B54" s="236"/>
      <c r="C54" s="236"/>
      <c r="D54" s="236"/>
      <c r="E54" s="610"/>
      <c r="F54" s="610"/>
      <c r="G54" s="329">
        <f>SUM(G52:G53)</f>
        <v>0</v>
      </c>
      <c r="H54" s="610"/>
      <c r="I54" s="328">
        <f>SUM(I52:I53)</f>
        <v>0</v>
      </c>
    </row>
    <row r="55" spans="1:9" x14ac:dyDescent="0.2">
      <c r="A55" s="625"/>
      <c r="B55" s="625"/>
      <c r="C55" s="625"/>
      <c r="D55" s="625"/>
      <c r="E55" s="614"/>
      <c r="F55" s="614"/>
      <c r="G55" s="342"/>
      <c r="H55" s="614"/>
      <c r="I55" s="342"/>
    </row>
    <row r="56" spans="1:9" x14ac:dyDescent="0.2">
      <c r="A56" s="616"/>
      <c r="B56" s="616"/>
      <c r="C56" s="616"/>
      <c r="D56" s="616"/>
      <c r="E56" s="616"/>
      <c r="F56" s="616"/>
      <c r="G56" s="616"/>
      <c r="H56" s="616"/>
      <c r="I56" s="835"/>
    </row>
    <row r="57" spans="1:9" x14ac:dyDescent="0.2">
      <c r="A57" s="616"/>
      <c r="B57" s="616"/>
      <c r="C57" s="616"/>
      <c r="D57" s="616"/>
      <c r="E57" s="616"/>
      <c r="F57" s="616"/>
      <c r="G57" s="616"/>
      <c r="H57" s="616"/>
      <c r="I57" s="835"/>
    </row>
    <row r="58" spans="1:9" x14ac:dyDescent="0.2">
      <c r="A58" s="616"/>
      <c r="B58" s="616"/>
      <c r="C58" s="616"/>
      <c r="D58" s="616"/>
      <c r="E58" s="616"/>
      <c r="F58" s="616"/>
      <c r="G58" s="616"/>
      <c r="H58" s="616"/>
      <c r="I58" s="835"/>
    </row>
    <row r="59" spans="1:9" x14ac:dyDescent="0.2">
      <c r="A59" s="614"/>
      <c r="B59" s="614"/>
      <c r="C59" s="614"/>
      <c r="D59" s="614"/>
      <c r="E59" s="614"/>
      <c r="F59" s="614"/>
      <c r="G59" s="614"/>
      <c r="H59" s="614"/>
      <c r="I59" s="833"/>
    </row>
    <row r="60" spans="1:9" x14ac:dyDescent="0.2">
      <c r="A60" s="614"/>
      <c r="B60" s="614"/>
      <c r="C60" s="614"/>
      <c r="D60" s="614"/>
      <c r="E60" s="614"/>
      <c r="F60" s="614"/>
      <c r="G60" s="614"/>
      <c r="H60" s="614"/>
      <c r="I60" s="833"/>
    </row>
    <row r="61" spans="1:9" x14ac:dyDescent="0.2">
      <c r="A61" s="614"/>
      <c r="B61" s="614"/>
      <c r="C61" s="614"/>
      <c r="D61" s="614"/>
      <c r="E61" s="614"/>
      <c r="F61" s="614"/>
      <c r="G61" s="614"/>
      <c r="H61" s="614"/>
      <c r="I61" s="833"/>
    </row>
    <row r="62" spans="1:9" x14ac:dyDescent="0.2">
      <c r="A62" s="614"/>
      <c r="B62" s="614"/>
      <c r="C62" s="614"/>
      <c r="D62" s="614"/>
      <c r="E62" s="614"/>
      <c r="F62" s="614"/>
      <c r="G62" s="614"/>
      <c r="H62" s="614"/>
      <c r="I62" s="833"/>
    </row>
    <row r="63" spans="1:9" x14ac:dyDescent="0.2">
      <c r="A63" s="614"/>
      <c r="B63" s="614"/>
      <c r="C63" s="614"/>
      <c r="D63" s="614"/>
      <c r="E63" s="614"/>
      <c r="F63" s="614"/>
      <c r="G63" s="614"/>
      <c r="H63" s="614"/>
      <c r="I63" s="833"/>
    </row>
    <row r="64" spans="1:9" x14ac:dyDescent="0.2">
      <c r="A64" s="614"/>
      <c r="B64" s="614"/>
      <c r="C64" s="614"/>
      <c r="D64" s="614"/>
      <c r="E64" s="614"/>
      <c r="F64" s="614"/>
      <c r="G64" s="614"/>
      <c r="H64" s="614"/>
      <c r="I64" s="833"/>
    </row>
    <row r="65" spans="1:9" x14ac:dyDescent="0.2">
      <c r="A65" s="614"/>
      <c r="B65" s="614"/>
      <c r="C65" s="614"/>
      <c r="D65" s="614"/>
      <c r="E65" s="614"/>
      <c r="F65" s="614"/>
      <c r="G65" s="614"/>
      <c r="H65" s="614"/>
      <c r="I65" s="833"/>
    </row>
    <row r="66" spans="1:9" x14ac:dyDescent="0.2">
      <c r="A66" s="614"/>
      <c r="B66" s="614"/>
      <c r="C66" s="614"/>
      <c r="D66" s="614"/>
      <c r="E66" s="614"/>
      <c r="F66" s="614"/>
      <c r="G66" s="614"/>
      <c r="H66" s="614"/>
      <c r="I66" s="833"/>
    </row>
    <row r="67" spans="1:9" x14ac:dyDescent="0.2">
      <c r="A67" s="614"/>
      <c r="B67" s="614"/>
      <c r="C67" s="614"/>
      <c r="D67" s="614"/>
      <c r="E67" s="614"/>
      <c r="F67" s="614"/>
      <c r="G67" s="614"/>
      <c r="H67" s="614"/>
      <c r="I67" s="833"/>
    </row>
    <row r="68" spans="1:9" x14ac:dyDescent="0.2">
      <c r="A68" s="614"/>
      <c r="B68" s="614"/>
      <c r="C68" s="614"/>
      <c r="D68" s="614"/>
      <c r="E68" s="614"/>
      <c r="F68" s="614"/>
      <c r="G68" s="614"/>
      <c r="H68" s="614"/>
      <c r="I68" s="833"/>
    </row>
    <row r="69" spans="1:9" x14ac:dyDescent="0.2">
      <c r="A69" s="614"/>
      <c r="B69" s="614"/>
      <c r="C69" s="614"/>
      <c r="D69" s="614"/>
      <c r="E69" s="614"/>
      <c r="F69" s="614"/>
      <c r="G69" s="614"/>
      <c r="H69" s="614"/>
      <c r="I69" s="833"/>
    </row>
    <row r="70" spans="1:9" x14ac:dyDescent="0.2">
      <c r="A70" s="614"/>
      <c r="B70" s="614"/>
      <c r="C70" s="614"/>
      <c r="D70" s="614"/>
      <c r="E70" s="614"/>
      <c r="F70" s="614"/>
      <c r="G70" s="614"/>
      <c r="H70" s="614"/>
      <c r="I70" s="833"/>
    </row>
  </sheetData>
  <sheetProtection password="D714" sheet="1" objects="1" scenarios="1"/>
  <customSheetViews>
    <customSheetView guid="{44A2B057-7D30-4594-817B-0DBCD9A92E4A}" fitToPage="1">
      <selection activeCell="A35" sqref="A35"/>
      <pageMargins left="0.70866141732283472" right="0.70866141732283472" top="0.74803149606299213" bottom="0.74803149606299213" header="0.31496062992125984" footer="0.31496062992125984"/>
      <pageSetup paperSize="9" scale="83" orientation="portrait" horizontalDpi="300" r:id="rId1"/>
      <headerFooter>
        <oddFooter>&amp;C&amp;A</oddFooter>
      </headerFooter>
    </customSheetView>
    <customSheetView guid="{7FD99AA4-5903-494A-9F09-AEC84FBFFB84}" fitToPage="1">
      <selection activeCell="A35" sqref="A35"/>
      <pageMargins left="0.70866141732283472" right="0.70866141732283472" top="0.74803149606299213" bottom="0.74803149606299213" header="0.31496062992125984" footer="0.31496062992125984"/>
      <pageSetup paperSize="9" scale="83" orientation="portrait" horizontalDpi="300" r:id="rId2"/>
      <headerFooter>
        <oddFooter>&amp;C&amp;A</oddFooter>
      </headerFooter>
    </customSheetView>
  </customSheetViews>
  <mergeCells count="1">
    <mergeCell ref="E28:I28"/>
  </mergeCells>
  <pageMargins left="0.70866141732283472" right="0.70866141732283472" top="0.74803149606299213" bottom="0.74803149606299213" header="0.31496062992125984" footer="0.31496062992125984"/>
  <pageSetup paperSize="9" scale="83" orientation="portrait" r:id="rId3"/>
  <headerFooter>
    <oddFooter>&amp;C&amp;A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pageSetUpPr fitToPage="1"/>
  </sheetPr>
  <dimension ref="A1:J77"/>
  <sheetViews>
    <sheetView workbookViewId="0">
      <selection activeCell="H50" sqref="H50"/>
    </sheetView>
  </sheetViews>
  <sheetFormatPr defaultRowHeight="15" x14ac:dyDescent="0.2"/>
  <cols>
    <col min="8" max="8" width="0.6640625" customWidth="1"/>
    <col min="9" max="9" width="8.88671875" style="638"/>
  </cols>
  <sheetData>
    <row r="1" spans="1:10" ht="15.75" x14ac:dyDescent="0.25">
      <c r="A1" s="20" t="str">
        <f>+'1'!A1</f>
        <v>CWM TAF LOCAL HEALTH BOARD ANNUAL ACCOUNTS 2018-19</v>
      </c>
      <c r="B1" s="68"/>
      <c r="C1" s="68"/>
      <c r="D1" s="68"/>
      <c r="E1" s="68"/>
      <c r="F1" s="68"/>
      <c r="G1" s="68"/>
      <c r="H1" s="68"/>
      <c r="I1" s="802"/>
    </row>
    <row r="2" spans="1:10" x14ac:dyDescent="0.2">
      <c r="A2" s="155" t="s">
        <v>656</v>
      </c>
      <c r="B2" s="3"/>
      <c r="C2" s="3"/>
      <c r="D2" s="3"/>
      <c r="E2" s="3"/>
      <c r="F2" s="3"/>
      <c r="G2" s="3"/>
      <c r="H2" s="3"/>
      <c r="I2" s="830"/>
      <c r="J2" s="3"/>
    </row>
    <row r="3" spans="1:10" s="564" customFormat="1" x14ac:dyDescent="0.2">
      <c r="A3" s="166"/>
      <c r="B3" s="833"/>
      <c r="C3" s="833"/>
      <c r="D3" s="833"/>
      <c r="E3" s="833"/>
      <c r="F3" s="833"/>
      <c r="G3" s="833"/>
      <c r="H3" s="833"/>
      <c r="I3" s="833"/>
      <c r="J3" s="3"/>
    </row>
    <row r="4" spans="1:10" s="564" customFormat="1" x14ac:dyDescent="0.2">
      <c r="A4" s="835" t="s">
        <v>718</v>
      </c>
      <c r="B4" s="833"/>
      <c r="C4" s="833"/>
      <c r="D4" s="833"/>
      <c r="E4" s="833"/>
      <c r="F4" s="833"/>
      <c r="G4" s="833"/>
      <c r="H4" s="833"/>
      <c r="I4" s="833"/>
      <c r="J4" s="3"/>
    </row>
    <row r="5" spans="1:10" s="564" customFormat="1" x14ac:dyDescent="0.2">
      <c r="A5" s="166"/>
      <c r="B5" s="833"/>
      <c r="C5" s="833"/>
      <c r="D5" s="833"/>
      <c r="E5" s="833"/>
      <c r="F5" s="833"/>
      <c r="G5" s="833"/>
      <c r="H5" s="833"/>
      <c r="I5" s="833"/>
      <c r="J5" s="3"/>
    </row>
    <row r="6" spans="1:10" s="564" customFormat="1" x14ac:dyDescent="0.2">
      <c r="A6" s="166"/>
      <c r="B6" s="833"/>
      <c r="C6" s="833"/>
      <c r="D6" s="833"/>
      <c r="E6" s="833"/>
      <c r="F6" s="833"/>
      <c r="G6" s="833"/>
      <c r="H6" s="833"/>
      <c r="I6" s="833"/>
      <c r="J6" s="3"/>
    </row>
    <row r="7" spans="1:10" s="564" customFormat="1" x14ac:dyDescent="0.2">
      <c r="A7" s="166"/>
      <c r="B7" s="833"/>
      <c r="C7" s="833"/>
      <c r="D7" s="833"/>
      <c r="E7" s="833"/>
      <c r="F7" s="833"/>
      <c r="G7" s="833"/>
      <c r="H7" s="833"/>
      <c r="I7" s="833"/>
      <c r="J7" s="3"/>
    </row>
    <row r="8" spans="1:10" s="564" customFormat="1" x14ac:dyDescent="0.2">
      <c r="A8" s="166"/>
      <c r="B8" s="833"/>
      <c r="C8" s="833"/>
      <c r="D8" s="833"/>
      <c r="E8" s="833"/>
      <c r="F8" s="833"/>
      <c r="G8" s="833"/>
      <c r="H8" s="833"/>
      <c r="I8" s="833"/>
      <c r="J8" s="3"/>
    </row>
    <row r="9" spans="1:10" s="564" customFormat="1" x14ac:dyDescent="0.2">
      <c r="A9" s="166"/>
      <c r="B9" s="833"/>
      <c r="C9" s="833"/>
      <c r="D9" s="833"/>
      <c r="E9" s="833"/>
      <c r="F9" s="833"/>
      <c r="G9" s="833"/>
      <c r="H9" s="833"/>
      <c r="I9" s="833"/>
      <c r="J9" s="3"/>
    </row>
    <row r="10" spans="1:10" x14ac:dyDescent="0.2">
      <c r="A10" s="166"/>
      <c r="B10" s="833"/>
      <c r="C10" s="833"/>
      <c r="D10" s="833"/>
      <c r="E10" s="833"/>
      <c r="F10" s="833"/>
      <c r="G10" s="833"/>
      <c r="H10" s="833"/>
      <c r="I10" s="833"/>
      <c r="J10" s="3"/>
    </row>
    <row r="11" spans="1:10" x14ac:dyDescent="0.2">
      <c r="A11" s="188" t="s">
        <v>345</v>
      </c>
      <c r="B11" s="167"/>
      <c r="C11" s="167"/>
      <c r="D11" s="167"/>
      <c r="E11" s="833"/>
      <c r="F11" s="833"/>
      <c r="G11" s="833"/>
      <c r="H11" s="167"/>
      <c r="I11" s="188"/>
      <c r="J11" s="241"/>
    </row>
    <row r="12" spans="1:10" x14ac:dyDescent="0.2">
      <c r="A12" s="155"/>
      <c r="B12" s="241"/>
      <c r="C12" s="241"/>
      <c r="D12" s="241"/>
      <c r="E12" s="610"/>
      <c r="F12" s="171"/>
      <c r="G12" s="512" t="s">
        <v>67</v>
      </c>
      <c r="H12" s="610"/>
      <c r="I12" s="358" t="s">
        <v>67</v>
      </c>
      <c r="J12" s="30"/>
    </row>
    <row r="13" spans="1:10" x14ac:dyDescent="0.2">
      <c r="A13" s="610"/>
      <c r="B13" s="236"/>
      <c r="C13" s="236"/>
      <c r="D13" s="236"/>
      <c r="E13" s="610"/>
      <c r="F13" s="203"/>
      <c r="G13" s="289">
        <v>2019</v>
      </c>
      <c r="H13" s="610"/>
      <c r="I13" s="290">
        <v>2018</v>
      </c>
      <c r="J13" s="204"/>
    </row>
    <row r="14" spans="1:10" x14ac:dyDescent="0.2">
      <c r="A14" s="4" t="s">
        <v>561</v>
      </c>
      <c r="B14" s="236"/>
      <c r="C14" s="236"/>
      <c r="D14" s="236"/>
      <c r="E14" s="610"/>
      <c r="F14" s="203"/>
      <c r="G14" s="171" t="s">
        <v>32</v>
      </c>
      <c r="H14" s="610"/>
      <c r="I14" s="30" t="s">
        <v>32</v>
      </c>
      <c r="J14" s="204"/>
    </row>
    <row r="15" spans="1:10" x14ac:dyDescent="0.2">
      <c r="A15" s="41" t="s">
        <v>338</v>
      </c>
      <c r="B15" s="236"/>
      <c r="C15" s="236"/>
      <c r="D15" s="236"/>
      <c r="E15" s="610"/>
      <c r="F15" s="515"/>
      <c r="G15" s="263">
        <v>0</v>
      </c>
      <c r="H15" s="751"/>
      <c r="I15" s="217">
        <v>0</v>
      </c>
      <c r="J15" s="515"/>
    </row>
    <row r="16" spans="1:10" x14ac:dyDescent="0.2">
      <c r="A16" s="41" t="s">
        <v>198</v>
      </c>
      <c r="B16" s="236"/>
      <c r="C16" s="236"/>
      <c r="D16" s="236"/>
      <c r="E16" s="610"/>
      <c r="F16" s="515"/>
      <c r="G16" s="263">
        <v>0</v>
      </c>
      <c r="H16" s="751"/>
      <c r="I16" s="217">
        <v>0</v>
      </c>
      <c r="J16" s="515"/>
    </row>
    <row r="17" spans="1:10" x14ac:dyDescent="0.2">
      <c r="A17" s="41" t="s">
        <v>339</v>
      </c>
      <c r="B17" s="236"/>
      <c r="C17" s="236"/>
      <c r="D17" s="236"/>
      <c r="E17" s="610"/>
      <c r="F17" s="515"/>
      <c r="G17" s="637">
        <v>0</v>
      </c>
      <c r="H17" s="751"/>
      <c r="I17" s="149">
        <v>0</v>
      </c>
      <c r="J17" s="515"/>
    </row>
    <row r="18" spans="1:10" x14ac:dyDescent="0.2">
      <c r="A18" s="41" t="s">
        <v>340</v>
      </c>
      <c r="B18" s="236"/>
      <c r="C18" s="236"/>
      <c r="D18" s="236"/>
      <c r="E18" s="610"/>
      <c r="F18" s="515"/>
      <c r="G18" s="637">
        <v>0</v>
      </c>
      <c r="H18" s="751"/>
      <c r="I18" s="149">
        <v>0</v>
      </c>
      <c r="J18" s="515"/>
    </row>
    <row r="19" spans="1:10" ht="15.75" thickBot="1" x14ac:dyDescent="0.25">
      <c r="A19" s="41" t="s">
        <v>194</v>
      </c>
      <c r="B19" s="236"/>
      <c r="C19" s="236"/>
      <c r="D19" s="236"/>
      <c r="E19" s="610"/>
      <c r="F19" s="610"/>
      <c r="G19" s="329">
        <f>SUM(G15:G18)</f>
        <v>0</v>
      </c>
      <c r="H19" s="610"/>
      <c r="I19" s="328">
        <f>SUM(I15:I18)</f>
        <v>0</v>
      </c>
      <c r="J19" s="2"/>
    </row>
    <row r="20" spans="1:10" x14ac:dyDescent="0.2">
      <c r="A20" s="41" t="s">
        <v>342</v>
      </c>
      <c r="B20" s="236"/>
      <c r="C20" s="236"/>
      <c r="D20" s="236"/>
      <c r="E20" s="12"/>
      <c r="F20" s="12"/>
      <c r="G20" s="344"/>
      <c r="H20" s="12"/>
      <c r="I20" s="217"/>
      <c r="J20" s="12"/>
    </row>
    <row r="21" spans="1:10" x14ac:dyDescent="0.2">
      <c r="A21" s="41" t="s">
        <v>343</v>
      </c>
      <c r="B21" s="236"/>
      <c r="C21" s="236"/>
      <c r="D21" s="236"/>
      <c r="E21" s="516"/>
      <c r="F21" s="515"/>
      <c r="G21" s="263">
        <v>0</v>
      </c>
      <c r="H21" s="751"/>
      <c r="I21" s="217">
        <v>0</v>
      </c>
      <c r="J21" s="515"/>
    </row>
    <row r="22" spans="1:10" x14ac:dyDescent="0.2">
      <c r="A22" s="41" t="s">
        <v>344</v>
      </c>
      <c r="B22" s="236"/>
      <c r="C22" s="236"/>
      <c r="D22" s="236"/>
      <c r="E22" s="517"/>
      <c r="F22" s="515"/>
      <c r="G22" s="263">
        <v>0</v>
      </c>
      <c r="H22" s="751"/>
      <c r="I22" s="217">
        <v>0</v>
      </c>
      <c r="J22" s="515"/>
    </row>
    <row r="23" spans="1:10" ht="15.75" thickBot="1" x14ac:dyDescent="0.25">
      <c r="A23" s="236"/>
      <c r="B23" s="236"/>
      <c r="C23" s="236"/>
      <c r="D23" s="236"/>
      <c r="E23" s="155"/>
      <c r="F23" s="610"/>
      <c r="G23" s="329">
        <f>SUM(G21:G22)</f>
        <v>0</v>
      </c>
      <c r="H23" s="610"/>
      <c r="I23" s="328">
        <f>SUM(I21:I22)</f>
        <v>0</v>
      </c>
      <c r="J23" s="2"/>
    </row>
    <row r="24" spans="1:10" x14ac:dyDescent="0.2">
      <c r="A24" s="236"/>
      <c r="B24" s="236"/>
      <c r="C24" s="236"/>
      <c r="D24" s="236"/>
      <c r="E24" s="610"/>
      <c r="F24" s="610"/>
      <c r="G24" s="4"/>
      <c r="H24" s="236"/>
      <c r="I24" s="41"/>
      <c r="J24" s="236"/>
    </row>
    <row r="25" spans="1:10" x14ac:dyDescent="0.2">
      <c r="A25" s="155" t="s">
        <v>341</v>
      </c>
      <c r="B25" s="236"/>
      <c r="C25" s="236"/>
      <c r="D25" s="236"/>
      <c r="E25" s="610"/>
      <c r="F25" s="203"/>
      <c r="G25" s="171"/>
      <c r="H25" s="610"/>
      <c r="I25" s="171"/>
      <c r="J25" s="203"/>
    </row>
    <row r="26" spans="1:10" x14ac:dyDescent="0.2">
      <c r="A26" s="41" t="s">
        <v>338</v>
      </c>
      <c r="B26" s="236"/>
      <c r="C26" s="236"/>
      <c r="D26" s="236"/>
      <c r="E26" s="610"/>
      <c r="F26" s="515"/>
      <c r="G26" s="263">
        <v>0</v>
      </c>
      <c r="H26" s="751"/>
      <c r="I26" s="217">
        <v>0</v>
      </c>
      <c r="J26" s="515"/>
    </row>
    <row r="27" spans="1:10" x14ac:dyDescent="0.2">
      <c r="A27" s="41" t="s">
        <v>198</v>
      </c>
      <c r="B27" s="236"/>
      <c r="C27" s="236"/>
      <c r="D27" s="236"/>
      <c r="E27" s="610"/>
      <c r="F27" s="515"/>
      <c r="G27" s="263">
        <v>0</v>
      </c>
      <c r="H27" s="751"/>
      <c r="I27" s="217">
        <v>0</v>
      </c>
      <c r="J27" s="515"/>
    </row>
    <row r="28" spans="1:10" x14ac:dyDescent="0.2">
      <c r="A28" s="41" t="s">
        <v>339</v>
      </c>
      <c r="B28" s="236"/>
      <c r="C28" s="236"/>
      <c r="D28" s="236"/>
      <c r="E28" s="610"/>
      <c r="F28" s="515"/>
      <c r="G28" s="637">
        <v>0</v>
      </c>
      <c r="H28" s="751"/>
      <c r="I28" s="149">
        <v>0</v>
      </c>
      <c r="J28" s="515"/>
    </row>
    <row r="29" spans="1:10" ht="15.75" thickBot="1" x14ac:dyDescent="0.25">
      <c r="A29" s="41" t="s">
        <v>341</v>
      </c>
      <c r="B29" s="236"/>
      <c r="C29" s="236"/>
      <c r="D29" s="236"/>
      <c r="E29" s="610"/>
      <c r="F29" s="610"/>
      <c r="G29" s="329">
        <f>SUM(G26:G28)</f>
        <v>0</v>
      </c>
      <c r="H29" s="610"/>
      <c r="I29" s="328">
        <f>SUM(I26:I28)</f>
        <v>0</v>
      </c>
      <c r="J29" s="2"/>
    </row>
    <row r="30" spans="1:10" x14ac:dyDescent="0.2">
      <c r="A30" s="41" t="s">
        <v>342</v>
      </c>
      <c r="B30" s="236"/>
      <c r="C30" s="236"/>
      <c r="D30" s="236"/>
      <c r="E30" s="610"/>
      <c r="F30" s="12"/>
      <c r="G30" s="344"/>
      <c r="H30" s="12"/>
      <c r="I30" s="217"/>
      <c r="J30" s="12"/>
    </row>
    <row r="31" spans="1:10" x14ac:dyDescent="0.2">
      <c r="A31" s="41" t="s">
        <v>343</v>
      </c>
      <c r="B31" s="236"/>
      <c r="C31" s="236"/>
      <c r="D31" s="236"/>
      <c r="E31" s="610"/>
      <c r="F31" s="515"/>
      <c r="G31" s="263">
        <v>0</v>
      </c>
      <c r="H31" s="751"/>
      <c r="I31" s="217">
        <v>0</v>
      </c>
      <c r="J31" s="515"/>
    </row>
    <row r="32" spans="1:10" x14ac:dyDescent="0.2">
      <c r="A32" s="41" t="s">
        <v>344</v>
      </c>
      <c r="B32" s="236"/>
      <c r="C32" s="236"/>
      <c r="D32" s="236"/>
      <c r="E32" s="610"/>
      <c r="F32" s="515"/>
      <c r="G32" s="263">
        <v>0</v>
      </c>
      <c r="H32" s="751"/>
      <c r="I32" s="217">
        <v>0</v>
      </c>
      <c r="J32" s="515"/>
    </row>
    <row r="33" spans="1:10" ht="15.75" thickBot="1" x14ac:dyDescent="0.25">
      <c r="A33" s="236"/>
      <c r="B33" s="236"/>
      <c r="C33" s="236"/>
      <c r="D33" s="236"/>
      <c r="E33" s="610"/>
      <c r="F33" s="610"/>
      <c r="G33" s="329">
        <f>SUM(G31:G32)</f>
        <v>0</v>
      </c>
      <c r="H33" s="610"/>
      <c r="I33" s="328">
        <f>SUM(I31:I32)</f>
        <v>0</v>
      </c>
      <c r="J33" s="2"/>
    </row>
    <row r="34" spans="1:10" x14ac:dyDescent="0.2">
      <c r="A34" s="625"/>
      <c r="B34" s="625"/>
      <c r="C34" s="625"/>
      <c r="D34" s="625"/>
      <c r="E34" s="614"/>
      <c r="F34" s="614"/>
      <c r="G34" s="166"/>
      <c r="H34" s="614"/>
      <c r="I34" s="833"/>
      <c r="J34" s="614"/>
    </row>
    <row r="35" spans="1:10" x14ac:dyDescent="0.2">
      <c r="A35" s="616"/>
      <c r="B35" s="167"/>
      <c r="C35" s="167"/>
      <c r="D35" s="167"/>
      <c r="E35" s="1434"/>
      <c r="F35" s="1434"/>
      <c r="G35" s="1434"/>
      <c r="H35" s="1435"/>
      <c r="I35" s="1435"/>
      <c r="J35" s="1435"/>
    </row>
    <row r="36" spans="1:10" x14ac:dyDescent="0.2">
      <c r="A36" s="166"/>
      <c r="B36" s="167"/>
      <c r="C36" s="167"/>
      <c r="D36" s="167"/>
      <c r="E36" s="616"/>
      <c r="F36" s="46"/>
      <c r="G36" s="752"/>
      <c r="H36" s="616"/>
      <c r="I36" s="753"/>
      <c r="J36" s="133"/>
    </row>
    <row r="37" spans="1:10" x14ac:dyDescent="0.2">
      <c r="A37" s="616"/>
      <c r="B37" s="625"/>
      <c r="C37" s="625"/>
      <c r="D37" s="625"/>
      <c r="E37" s="616"/>
      <c r="F37" s="509"/>
      <c r="G37" s="754"/>
      <c r="H37" s="616"/>
      <c r="I37" s="755"/>
      <c r="J37" s="756"/>
    </row>
    <row r="38" spans="1:10" x14ac:dyDescent="0.2">
      <c r="A38" s="166"/>
      <c r="B38" s="625"/>
      <c r="C38" s="625"/>
      <c r="D38" s="625"/>
      <c r="E38" s="616"/>
      <c r="F38" s="509"/>
      <c r="G38" s="46"/>
      <c r="H38" s="616"/>
      <c r="I38" s="47"/>
      <c r="J38" s="756"/>
    </row>
    <row r="39" spans="1:10" x14ac:dyDescent="0.2">
      <c r="A39" s="616"/>
      <c r="B39" s="625"/>
      <c r="C39" s="625"/>
      <c r="D39" s="625"/>
      <c r="E39" s="616"/>
      <c r="F39" s="757"/>
      <c r="G39" s="637"/>
      <c r="H39" s="758"/>
      <c r="I39" s="836"/>
      <c r="J39" s="759"/>
    </row>
    <row r="40" spans="1:10" x14ac:dyDescent="0.2">
      <c r="A40" s="616"/>
      <c r="B40" s="625"/>
      <c r="C40" s="625"/>
      <c r="D40" s="625"/>
      <c r="E40" s="616"/>
      <c r="F40" s="757"/>
      <c r="G40" s="637"/>
      <c r="H40" s="758"/>
      <c r="I40" s="836"/>
      <c r="J40" s="759"/>
    </row>
    <row r="41" spans="1:10" x14ac:dyDescent="0.2">
      <c r="A41" s="616"/>
      <c r="B41" s="625"/>
      <c r="C41" s="625"/>
      <c r="D41" s="625"/>
      <c r="E41" s="616"/>
      <c r="F41" s="757"/>
      <c r="G41" s="637"/>
      <c r="H41" s="758"/>
      <c r="I41" s="836"/>
      <c r="J41" s="759"/>
    </row>
    <row r="42" spans="1:10" x14ac:dyDescent="0.2">
      <c r="A42" s="616"/>
      <c r="B42" s="625"/>
      <c r="C42" s="625"/>
      <c r="D42" s="625"/>
      <c r="E42" s="616"/>
      <c r="F42" s="757"/>
      <c r="G42" s="637"/>
      <c r="H42" s="758"/>
      <c r="I42" s="836"/>
      <c r="J42" s="759"/>
    </row>
    <row r="43" spans="1:10" x14ac:dyDescent="0.2">
      <c r="A43" s="616"/>
      <c r="B43" s="625"/>
      <c r="C43" s="625"/>
      <c r="D43" s="625"/>
      <c r="E43" s="616"/>
      <c r="F43" s="616"/>
      <c r="G43" s="342"/>
      <c r="H43" s="616"/>
      <c r="I43" s="836"/>
      <c r="J43" s="614"/>
    </row>
    <row r="44" spans="1:10" x14ac:dyDescent="0.2">
      <c r="A44" s="616"/>
      <c r="B44" s="625"/>
      <c r="C44" s="625"/>
      <c r="D44" s="625"/>
      <c r="E44" s="616"/>
      <c r="F44" s="616"/>
      <c r="G44" s="342"/>
      <c r="H44" s="616"/>
      <c r="I44" s="836"/>
      <c r="J44" s="614"/>
    </row>
    <row r="45" spans="1:10" x14ac:dyDescent="0.2">
      <c r="A45" s="616"/>
      <c r="B45" s="625"/>
      <c r="C45" s="625"/>
      <c r="D45" s="625"/>
      <c r="E45" s="625"/>
      <c r="F45" s="625"/>
      <c r="G45" s="637"/>
      <c r="H45" s="625"/>
      <c r="I45" s="836"/>
      <c r="J45" s="187"/>
    </row>
    <row r="46" spans="1:10" x14ac:dyDescent="0.2">
      <c r="A46" s="616"/>
      <c r="B46" s="625"/>
      <c r="C46" s="625"/>
      <c r="D46" s="625"/>
      <c r="E46" s="625"/>
      <c r="F46" s="625"/>
      <c r="G46" s="637"/>
      <c r="H46" s="625"/>
      <c r="I46" s="836"/>
      <c r="J46" s="613"/>
    </row>
    <row r="47" spans="1:10" x14ac:dyDescent="0.2">
      <c r="A47" s="616"/>
      <c r="B47" s="625"/>
      <c r="C47" s="625"/>
      <c r="D47" s="625"/>
      <c r="E47" s="760"/>
      <c r="F47" s="757"/>
      <c r="G47" s="637"/>
      <c r="H47" s="758"/>
      <c r="I47" s="836"/>
      <c r="J47" s="759"/>
    </row>
    <row r="48" spans="1:10" x14ac:dyDescent="0.2">
      <c r="A48" s="616"/>
      <c r="B48" s="625"/>
      <c r="C48" s="625"/>
      <c r="D48" s="625"/>
      <c r="E48" s="760"/>
      <c r="F48" s="757"/>
      <c r="G48" s="637"/>
      <c r="H48" s="758"/>
      <c r="I48" s="836"/>
      <c r="J48" s="759"/>
    </row>
    <row r="49" spans="1:10" x14ac:dyDescent="0.2">
      <c r="A49" s="625"/>
      <c r="B49" s="625"/>
      <c r="C49" s="625"/>
      <c r="D49" s="625"/>
      <c r="E49" s="166"/>
      <c r="F49" s="616"/>
      <c r="G49" s="342"/>
      <c r="H49" s="616"/>
      <c r="I49" s="342"/>
      <c r="J49" s="614"/>
    </row>
    <row r="50" spans="1:10" x14ac:dyDescent="0.2">
      <c r="A50" s="625"/>
      <c r="B50" s="625"/>
      <c r="C50" s="625"/>
      <c r="D50" s="625"/>
      <c r="E50" s="616"/>
      <c r="F50" s="616"/>
      <c r="G50" s="166"/>
      <c r="H50" s="625"/>
      <c r="I50" s="835"/>
      <c r="J50" s="625"/>
    </row>
    <row r="51" spans="1:10" x14ac:dyDescent="0.2">
      <c r="A51" s="166"/>
      <c r="B51" s="625"/>
      <c r="C51" s="625"/>
      <c r="D51" s="625"/>
      <c r="E51" s="616"/>
      <c r="F51" s="625"/>
      <c r="G51" s="761"/>
      <c r="H51" s="625"/>
      <c r="I51" s="835"/>
      <c r="J51" s="613"/>
    </row>
    <row r="52" spans="1:10" x14ac:dyDescent="0.2">
      <c r="A52" s="616"/>
      <c r="B52" s="625"/>
      <c r="C52" s="625"/>
      <c r="D52" s="625"/>
      <c r="E52" s="616"/>
      <c r="F52" s="757"/>
      <c r="G52" s="637"/>
      <c r="H52" s="758"/>
      <c r="I52" s="836"/>
      <c r="J52" s="759"/>
    </row>
    <row r="53" spans="1:10" x14ac:dyDescent="0.2">
      <c r="A53" s="616"/>
      <c r="B53" s="625"/>
      <c r="C53" s="625"/>
      <c r="D53" s="625"/>
      <c r="E53" s="616"/>
      <c r="F53" s="757"/>
      <c r="G53" s="637"/>
      <c r="H53" s="758"/>
      <c r="I53" s="836"/>
      <c r="J53" s="759"/>
    </row>
    <row r="54" spans="1:10" x14ac:dyDescent="0.2">
      <c r="A54" s="616"/>
      <c r="B54" s="625"/>
      <c r="C54" s="625"/>
      <c r="D54" s="625"/>
      <c r="E54" s="616"/>
      <c r="F54" s="757"/>
      <c r="G54" s="637"/>
      <c r="H54" s="758"/>
      <c r="I54" s="836"/>
      <c r="J54" s="759"/>
    </row>
    <row r="55" spans="1:10" x14ac:dyDescent="0.2">
      <c r="A55" s="616"/>
      <c r="B55" s="625"/>
      <c r="C55" s="625"/>
      <c r="D55" s="625"/>
      <c r="E55" s="616"/>
      <c r="F55" s="616"/>
      <c r="G55" s="342"/>
      <c r="H55" s="616"/>
      <c r="I55" s="836"/>
      <c r="J55" s="614"/>
    </row>
    <row r="56" spans="1:10" x14ac:dyDescent="0.2">
      <c r="A56" s="616"/>
      <c r="B56" s="625"/>
      <c r="C56" s="625"/>
      <c r="D56" s="625"/>
      <c r="E56" s="616"/>
      <c r="F56" s="616"/>
      <c r="G56" s="342"/>
      <c r="H56" s="616"/>
      <c r="I56" s="836"/>
      <c r="J56" s="614"/>
    </row>
    <row r="57" spans="1:10" x14ac:dyDescent="0.2">
      <c r="A57" s="616"/>
      <c r="B57" s="625"/>
      <c r="C57" s="625"/>
      <c r="D57" s="625"/>
      <c r="E57" s="616"/>
      <c r="F57" s="625"/>
      <c r="G57" s="637"/>
      <c r="H57" s="625"/>
      <c r="I57" s="836"/>
      <c r="J57" s="187"/>
    </row>
    <row r="58" spans="1:10" x14ac:dyDescent="0.2">
      <c r="A58" s="616"/>
      <c r="B58" s="625"/>
      <c r="C58" s="625"/>
      <c r="D58" s="625"/>
      <c r="E58" s="616"/>
      <c r="F58" s="625"/>
      <c r="G58" s="637"/>
      <c r="H58" s="625"/>
      <c r="I58" s="836"/>
      <c r="J58" s="613"/>
    </row>
    <row r="59" spans="1:10" x14ac:dyDescent="0.2">
      <c r="A59" s="616"/>
      <c r="B59" s="625"/>
      <c r="C59" s="625"/>
      <c r="D59" s="625"/>
      <c r="E59" s="616"/>
      <c r="F59" s="757"/>
      <c r="G59" s="637"/>
      <c r="H59" s="758"/>
      <c r="I59" s="836"/>
      <c r="J59" s="759"/>
    </row>
    <row r="60" spans="1:10" x14ac:dyDescent="0.2">
      <c r="A60" s="616"/>
      <c r="B60" s="625"/>
      <c r="C60" s="625"/>
      <c r="D60" s="625"/>
      <c r="E60" s="616"/>
      <c r="F60" s="757"/>
      <c r="G60" s="637"/>
      <c r="H60" s="758"/>
      <c r="I60" s="836"/>
      <c r="J60" s="759"/>
    </row>
    <row r="61" spans="1:10" x14ac:dyDescent="0.2">
      <c r="A61" s="625"/>
      <c r="B61" s="625"/>
      <c r="C61" s="625"/>
      <c r="D61" s="625"/>
      <c r="E61" s="616"/>
      <c r="F61" s="616"/>
      <c r="G61" s="342"/>
      <c r="H61" s="616"/>
      <c r="I61" s="342"/>
      <c r="J61" s="614"/>
    </row>
    <row r="62" spans="1:10" x14ac:dyDescent="0.2">
      <c r="A62" s="625"/>
      <c r="B62" s="625"/>
      <c r="C62" s="625"/>
      <c r="D62" s="625"/>
      <c r="E62" s="616"/>
      <c r="F62" s="616"/>
      <c r="G62" s="342"/>
      <c r="H62" s="616"/>
      <c r="I62" s="342"/>
      <c r="J62" s="614"/>
    </row>
    <row r="63" spans="1:10" x14ac:dyDescent="0.2">
      <c r="A63" s="616"/>
      <c r="B63" s="616"/>
      <c r="C63" s="616"/>
      <c r="D63" s="616"/>
      <c r="E63" s="616"/>
      <c r="F63" s="616"/>
      <c r="G63" s="616"/>
      <c r="H63" s="616"/>
      <c r="I63" s="835"/>
      <c r="J63" s="616"/>
    </row>
    <row r="64" spans="1:10" x14ac:dyDescent="0.2">
      <c r="A64" s="616"/>
      <c r="B64" s="616"/>
      <c r="C64" s="616"/>
      <c r="D64" s="616"/>
      <c r="E64" s="616"/>
      <c r="F64" s="616"/>
      <c r="G64" s="616"/>
      <c r="H64" s="616"/>
      <c r="I64" s="835"/>
      <c r="J64" s="616"/>
    </row>
    <row r="65" spans="1:10" x14ac:dyDescent="0.2">
      <c r="A65" s="616"/>
      <c r="B65" s="616"/>
      <c r="C65" s="616"/>
      <c r="D65" s="616"/>
      <c r="E65" s="616"/>
      <c r="F65" s="616"/>
      <c r="G65" s="616"/>
      <c r="H65" s="616"/>
      <c r="I65" s="835"/>
      <c r="J65" s="616"/>
    </row>
    <row r="66" spans="1:10" x14ac:dyDescent="0.2">
      <c r="A66" s="614"/>
      <c r="B66" s="614"/>
      <c r="C66" s="614"/>
      <c r="D66" s="614"/>
      <c r="E66" s="614"/>
      <c r="F66" s="614"/>
      <c r="G66" s="614"/>
      <c r="H66" s="614"/>
      <c r="I66" s="833"/>
      <c r="J66" s="614"/>
    </row>
    <row r="67" spans="1:10" x14ac:dyDescent="0.2">
      <c r="A67" s="19"/>
      <c r="B67" s="19"/>
      <c r="C67" s="19"/>
      <c r="D67" s="19"/>
      <c r="E67" s="19"/>
      <c r="F67" s="19"/>
      <c r="G67" s="19"/>
      <c r="H67" s="19"/>
      <c r="I67" s="833"/>
      <c r="J67" s="19"/>
    </row>
    <row r="68" spans="1:10" x14ac:dyDescent="0.2">
      <c r="A68" s="19"/>
      <c r="B68" s="19"/>
      <c r="C68" s="19"/>
      <c r="D68" s="19"/>
      <c r="E68" s="19"/>
      <c r="F68" s="19"/>
      <c r="G68" s="19"/>
      <c r="H68" s="19"/>
      <c r="I68" s="833"/>
      <c r="J68" s="19"/>
    </row>
    <row r="69" spans="1:10" x14ac:dyDescent="0.2">
      <c r="A69" s="19"/>
      <c r="B69" s="19"/>
      <c r="C69" s="19"/>
      <c r="D69" s="19"/>
      <c r="E69" s="19"/>
      <c r="F69" s="19"/>
      <c r="G69" s="19"/>
      <c r="H69" s="19"/>
      <c r="I69" s="833"/>
      <c r="J69" s="19"/>
    </row>
    <row r="70" spans="1:10" x14ac:dyDescent="0.2">
      <c r="A70" s="19"/>
      <c r="B70" s="19"/>
      <c r="C70" s="19"/>
      <c r="D70" s="19"/>
      <c r="E70" s="19"/>
      <c r="F70" s="19"/>
      <c r="G70" s="19"/>
      <c r="H70" s="19"/>
      <c r="I70" s="833"/>
      <c r="J70" s="19"/>
    </row>
    <row r="71" spans="1:10" x14ac:dyDescent="0.2">
      <c r="A71" s="19"/>
      <c r="B71" s="19"/>
      <c r="C71" s="19"/>
      <c r="D71" s="19"/>
      <c r="E71" s="19"/>
      <c r="F71" s="19"/>
      <c r="G71" s="19"/>
      <c r="H71" s="19"/>
      <c r="I71" s="833"/>
      <c r="J71" s="19"/>
    </row>
    <row r="72" spans="1:10" x14ac:dyDescent="0.2">
      <c r="A72" s="19"/>
      <c r="B72" s="19"/>
      <c r="C72" s="19"/>
      <c r="D72" s="19"/>
      <c r="E72" s="19"/>
      <c r="F72" s="19"/>
      <c r="G72" s="19"/>
      <c r="H72" s="19"/>
      <c r="I72" s="833"/>
      <c r="J72" s="19"/>
    </row>
    <row r="73" spans="1:10" x14ac:dyDescent="0.2">
      <c r="A73" s="19"/>
      <c r="B73" s="19"/>
      <c r="C73" s="19"/>
      <c r="D73" s="19"/>
      <c r="E73" s="19"/>
      <c r="F73" s="19"/>
      <c r="G73" s="19"/>
      <c r="H73" s="19"/>
      <c r="I73" s="833"/>
      <c r="J73" s="19"/>
    </row>
    <row r="74" spans="1:10" x14ac:dyDescent="0.2">
      <c r="A74" s="19"/>
      <c r="B74" s="19"/>
      <c r="C74" s="19"/>
      <c r="D74" s="19"/>
      <c r="E74" s="19"/>
      <c r="F74" s="19"/>
      <c r="G74" s="19"/>
      <c r="H74" s="19"/>
      <c r="I74" s="833"/>
      <c r="J74" s="19"/>
    </row>
    <row r="75" spans="1:10" x14ac:dyDescent="0.2">
      <c r="A75" s="19"/>
      <c r="B75" s="19"/>
      <c r="C75" s="19"/>
      <c r="D75" s="19"/>
      <c r="E75" s="19"/>
      <c r="F75" s="19"/>
      <c r="G75" s="19"/>
      <c r="H75" s="19"/>
      <c r="I75" s="833"/>
      <c r="J75" s="19"/>
    </row>
    <row r="76" spans="1:10" x14ac:dyDescent="0.2">
      <c r="A76" s="19"/>
      <c r="B76" s="19"/>
      <c r="C76" s="19"/>
      <c r="D76" s="19"/>
      <c r="E76" s="19"/>
      <c r="F76" s="19"/>
      <c r="G76" s="19"/>
      <c r="H76" s="19"/>
      <c r="I76" s="833"/>
      <c r="J76" s="19"/>
    </row>
    <row r="77" spans="1:10" x14ac:dyDescent="0.2">
      <c r="A77" s="19"/>
      <c r="B77" s="19"/>
      <c r="C77" s="19"/>
      <c r="D77" s="19"/>
      <c r="E77" s="19"/>
      <c r="F77" s="19"/>
      <c r="G77" s="19"/>
      <c r="H77" s="19"/>
      <c r="I77" s="833"/>
      <c r="J77" s="19"/>
    </row>
  </sheetData>
  <sheetProtection password="D714" sheet="1" objects="1" scenarios="1"/>
  <customSheetViews>
    <customSheetView guid="{44A2B057-7D30-4594-817B-0DBCD9A92E4A}" fitToPage="1">
      <selection activeCell="A4" sqref="A4"/>
      <pageMargins left="0.70866141732283472" right="0.70866141732283472" top="0.74803149606299213" bottom="0.74803149606299213" header="0.31496062992125984" footer="0.31496062992125984"/>
      <pageSetup paperSize="9" scale="90" orientation="portrait" horizontalDpi="300" r:id="rId1"/>
      <headerFooter>
        <oddFooter>&amp;C&amp;A</oddFooter>
      </headerFooter>
    </customSheetView>
    <customSheetView guid="{7FD99AA4-5903-494A-9F09-AEC84FBFFB84}" fitToPage="1">
      <selection activeCell="A4" sqref="A4"/>
      <pageMargins left="0.70866141732283472" right="0.70866141732283472" top="0.74803149606299213" bottom="0.74803149606299213" header="0.31496062992125984" footer="0.31496062992125984"/>
      <pageSetup paperSize="9" scale="90" orientation="portrait" horizontalDpi="300" r:id="rId2"/>
      <headerFooter>
        <oddFooter>&amp;C&amp;A</oddFooter>
      </headerFooter>
    </customSheetView>
  </customSheetViews>
  <mergeCells count="1">
    <mergeCell ref="E35:J35"/>
  </mergeCells>
  <pageMargins left="0.70866141732283472" right="0.70866141732283472" top="0.74803149606299213" bottom="0.74803149606299213" header="0.31496062992125984" footer="0.31496062992125984"/>
  <pageSetup paperSize="9" scale="90" orientation="portrait" horizontalDpi="300" r:id="rId3"/>
  <headerFooter>
    <oddFooter>&amp;C&amp;A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A1:L81"/>
  <sheetViews>
    <sheetView topLeftCell="A13" workbookViewId="0">
      <selection activeCell="H50" sqref="H50"/>
    </sheetView>
  </sheetViews>
  <sheetFormatPr defaultRowHeight="15" x14ac:dyDescent="0.2"/>
  <cols>
    <col min="1" max="1" width="31.109375" customWidth="1"/>
    <col min="2" max="2" width="14.6640625" customWidth="1"/>
    <col min="4" max="4" width="11.5546875" customWidth="1"/>
    <col min="5" max="5" width="1.6640625" customWidth="1"/>
    <col min="6" max="6" width="11.109375" customWidth="1"/>
    <col min="7" max="7" width="2.109375" customWidth="1"/>
    <col min="8" max="8" width="13.109375" customWidth="1"/>
    <col min="9" max="9" width="10.6640625" customWidth="1"/>
  </cols>
  <sheetData>
    <row r="1" spans="1:11" ht="15.75" x14ac:dyDescent="0.25">
      <c r="A1" s="20" t="str">
        <f>+'1'!A1</f>
        <v>CWM TAF LOCAL HEALTH BOARD ANNUAL ACCOUNTS 2018-19</v>
      </c>
      <c r="B1" s="68"/>
      <c r="C1" s="68"/>
      <c r="D1" s="68"/>
      <c r="E1" s="68"/>
      <c r="F1" s="68"/>
      <c r="G1" s="68"/>
      <c r="H1" s="68"/>
      <c r="I1" s="69"/>
      <c r="J1" s="316"/>
      <c r="K1" s="316"/>
    </row>
    <row r="2" spans="1:11" x14ac:dyDescent="0.2">
      <c r="I2" s="316"/>
      <c r="J2" s="316"/>
      <c r="K2" s="316"/>
    </row>
    <row r="3" spans="1:11" x14ac:dyDescent="0.2">
      <c r="E3" s="170"/>
      <c r="F3" s="170"/>
      <c r="I3" s="316"/>
      <c r="J3" s="316"/>
      <c r="K3" s="316"/>
    </row>
    <row r="4" spans="1:11" ht="15.75" x14ac:dyDescent="0.25">
      <c r="A4" s="790" t="s">
        <v>659</v>
      </c>
      <c r="B4" s="639"/>
      <c r="C4" s="640"/>
      <c r="D4" s="640"/>
      <c r="E4" s="641"/>
      <c r="F4" s="617"/>
      <c r="G4" s="623"/>
      <c r="H4" s="623"/>
    </row>
    <row r="5" spans="1:11" ht="15.75" x14ac:dyDescent="0.25">
      <c r="A5" s="762"/>
      <c r="B5" s="639"/>
      <c r="C5" s="640"/>
      <c r="D5" s="640"/>
      <c r="E5" s="641"/>
      <c r="F5" s="617"/>
      <c r="G5" s="819"/>
      <c r="H5" s="819"/>
    </row>
    <row r="6" spans="1:11" ht="15.75" x14ac:dyDescent="0.25">
      <c r="A6" s="762"/>
      <c r="B6" s="639"/>
      <c r="C6" s="640"/>
      <c r="D6" s="640"/>
      <c r="E6" s="641"/>
      <c r="F6" s="617"/>
      <c r="G6" s="819"/>
      <c r="H6" s="819"/>
    </row>
    <row r="7" spans="1:11" ht="15.75" x14ac:dyDescent="0.25">
      <c r="A7" s="762"/>
      <c r="B7" s="639"/>
      <c r="C7" s="640"/>
      <c r="D7" s="640"/>
      <c r="E7" s="641"/>
      <c r="F7" s="617"/>
      <c r="G7" s="819"/>
      <c r="H7" s="819"/>
    </row>
    <row r="8" spans="1:11" x14ac:dyDescent="0.2">
      <c r="A8" s="644" t="s">
        <v>660</v>
      </c>
      <c r="B8" s="622"/>
      <c r="C8" s="640"/>
      <c r="D8" s="640"/>
      <c r="E8" s="641"/>
      <c r="F8" s="617"/>
      <c r="G8" s="819"/>
      <c r="H8" s="819"/>
    </row>
    <row r="9" spans="1:11" x14ac:dyDescent="0.2">
      <c r="A9" s="636"/>
      <c r="B9" s="642"/>
      <c r="C9" s="640"/>
      <c r="D9" s="640"/>
      <c r="E9" s="641"/>
      <c r="F9" s="617"/>
      <c r="G9" s="819"/>
      <c r="H9" s="819"/>
    </row>
    <row r="10" spans="1:11" x14ac:dyDescent="0.2">
      <c r="A10" s="1127" t="s">
        <v>719</v>
      </c>
      <c r="B10" s="642"/>
      <c r="C10" s="640"/>
      <c r="D10" s="640"/>
      <c r="E10" s="641"/>
      <c r="F10" s="617"/>
      <c r="G10" s="819"/>
      <c r="H10" s="819"/>
    </row>
    <row r="11" spans="1:11" s="828" customFormat="1" x14ac:dyDescent="0.2">
      <c r="A11" s="643"/>
      <c r="B11" s="642"/>
      <c r="C11" s="640"/>
      <c r="D11" s="640"/>
      <c r="E11" s="641"/>
      <c r="F11" s="617"/>
      <c r="G11" s="819"/>
      <c r="H11" s="819"/>
    </row>
    <row r="12" spans="1:11" s="828" customFormat="1" x14ac:dyDescent="0.2">
      <c r="A12" s="643"/>
      <c r="B12" s="642"/>
      <c r="C12" s="640"/>
      <c r="D12" s="640"/>
      <c r="E12" s="641"/>
      <c r="F12" s="617"/>
      <c r="G12" s="819"/>
      <c r="H12" s="819"/>
    </row>
    <row r="13" spans="1:11" s="828" customFormat="1" x14ac:dyDescent="0.2">
      <c r="A13" s="911"/>
      <c r="B13" s="642"/>
      <c r="C13" s="640"/>
      <c r="D13" s="640"/>
      <c r="E13" s="641"/>
      <c r="F13" s="617"/>
      <c r="G13" s="819"/>
      <c r="H13" s="819"/>
    </row>
    <row r="14" spans="1:11" x14ac:dyDescent="0.2">
      <c r="A14" s="643"/>
      <c r="B14" s="642"/>
      <c r="C14" s="640"/>
      <c r="D14" s="640"/>
      <c r="E14" s="641"/>
      <c r="F14" s="617"/>
      <c r="G14" s="819"/>
      <c r="H14" s="819"/>
    </row>
    <row r="15" spans="1:11" x14ac:dyDescent="0.2">
      <c r="A15" s="643"/>
      <c r="B15" s="642"/>
      <c r="C15" s="640"/>
      <c r="D15" s="640"/>
      <c r="E15" s="641"/>
      <c r="F15" s="617"/>
      <c r="G15" s="819"/>
      <c r="H15" s="819"/>
    </row>
    <row r="16" spans="1:11" x14ac:dyDescent="0.2">
      <c r="A16" s="643"/>
      <c r="B16" s="642"/>
      <c r="C16" s="640"/>
      <c r="D16" s="640"/>
      <c r="E16" s="641"/>
      <c r="F16" s="617"/>
      <c r="G16" s="819"/>
      <c r="H16" s="819"/>
    </row>
    <row r="17" spans="1:8" ht="38.25" x14ac:dyDescent="0.2">
      <c r="A17" s="658" t="s">
        <v>493</v>
      </c>
      <c r="B17" s="665"/>
      <c r="C17" s="648"/>
      <c r="D17" s="648"/>
      <c r="E17" s="634"/>
      <c r="F17" s="661" t="s">
        <v>494</v>
      </c>
      <c r="G17" s="620"/>
      <c r="H17" s="925" t="s">
        <v>637</v>
      </c>
    </row>
    <row r="18" spans="1:8" s="564" customFormat="1" x14ac:dyDescent="0.2">
      <c r="A18" s="620"/>
      <c r="B18" s="665"/>
      <c r="C18" s="648"/>
      <c r="D18" s="648"/>
      <c r="E18" s="634"/>
      <c r="F18" s="650" t="s">
        <v>781</v>
      </c>
      <c r="G18" s="620"/>
      <c r="H18" s="926" t="s">
        <v>636</v>
      </c>
    </row>
    <row r="19" spans="1:8" s="564" customFormat="1" x14ac:dyDescent="0.2">
      <c r="A19" s="620"/>
      <c r="B19" s="665"/>
      <c r="C19" s="648"/>
      <c r="D19" s="648"/>
      <c r="E19" s="634"/>
      <c r="F19" s="651" t="s">
        <v>32</v>
      </c>
      <c r="G19" s="620"/>
      <c r="H19" s="519" t="s">
        <v>32</v>
      </c>
    </row>
    <row r="20" spans="1:8" s="564" customFormat="1" x14ac:dyDescent="0.2">
      <c r="A20" s="620"/>
      <c r="B20" s="665"/>
      <c r="C20" s="648"/>
      <c r="D20" s="648"/>
      <c r="E20" s="634"/>
      <c r="F20" s="648"/>
      <c r="G20" s="620"/>
      <c r="H20" s="648"/>
    </row>
    <row r="21" spans="1:8" x14ac:dyDescent="0.2">
      <c r="A21" s="659" t="s">
        <v>475</v>
      </c>
      <c r="B21" s="665"/>
      <c r="C21" s="648"/>
      <c r="D21" s="648"/>
      <c r="E21" s="634"/>
      <c r="F21" s="653">
        <v>0</v>
      </c>
      <c r="G21" s="819"/>
      <c r="H21" s="872">
        <v>0</v>
      </c>
    </row>
    <row r="22" spans="1:8" x14ac:dyDescent="0.2">
      <c r="A22" s="660" t="s">
        <v>476</v>
      </c>
      <c r="B22" s="665"/>
      <c r="C22" s="648"/>
      <c r="D22" s="648"/>
      <c r="E22" s="634"/>
      <c r="F22" s="653">
        <v>0</v>
      </c>
      <c r="G22" s="819"/>
      <c r="H22" s="872">
        <v>0</v>
      </c>
    </row>
    <row r="23" spans="1:8" s="564" customFormat="1" x14ac:dyDescent="0.2">
      <c r="A23" s="660" t="s">
        <v>477</v>
      </c>
      <c r="B23" s="665"/>
      <c r="C23" s="648"/>
      <c r="D23" s="648"/>
      <c r="E23" s="634"/>
      <c r="F23" s="655">
        <v>0</v>
      </c>
      <c r="G23" s="819"/>
      <c r="H23" s="1201">
        <v>0</v>
      </c>
    </row>
    <row r="24" spans="1:8" s="564" customFormat="1" x14ac:dyDescent="0.2">
      <c r="A24" s="660" t="s">
        <v>478</v>
      </c>
      <c r="B24" s="665"/>
      <c r="C24" s="648"/>
      <c r="D24" s="648"/>
      <c r="E24" s="634"/>
      <c r="F24" s="871">
        <f>SUM(F21:F23)</f>
        <v>0</v>
      </c>
      <c r="G24" s="620"/>
      <c r="H24" s="872">
        <f>SUM(H21:H23)</f>
        <v>0</v>
      </c>
    </row>
    <row r="25" spans="1:8" x14ac:dyDescent="0.2">
      <c r="A25" s="660"/>
      <c r="B25" s="665"/>
      <c r="C25" s="648"/>
      <c r="D25" s="648"/>
      <c r="E25" s="634"/>
      <c r="F25" s="871"/>
      <c r="G25" s="620"/>
      <c r="H25" s="872"/>
    </row>
    <row r="26" spans="1:8" x14ac:dyDescent="0.2">
      <c r="A26" s="660" t="s">
        <v>495</v>
      </c>
      <c r="B26" s="665"/>
      <c r="C26" s="648"/>
      <c r="D26" s="648"/>
      <c r="E26" s="634"/>
      <c r="F26" s="653">
        <v>0</v>
      </c>
      <c r="G26" s="819"/>
      <c r="H26" s="872">
        <v>0</v>
      </c>
    </row>
    <row r="27" spans="1:8" x14ac:dyDescent="0.2">
      <c r="A27" s="623"/>
      <c r="B27" s="623"/>
      <c r="C27" s="623"/>
      <c r="D27" s="623"/>
      <c r="E27" s="623"/>
      <c r="F27" s="623"/>
      <c r="G27" s="623"/>
      <c r="H27" s="731"/>
    </row>
    <row r="28" spans="1:8" x14ac:dyDescent="0.2">
      <c r="A28" s="644" t="s">
        <v>661</v>
      </c>
      <c r="B28" s="642"/>
      <c r="C28" s="640"/>
      <c r="D28" s="640"/>
      <c r="E28" s="641"/>
      <c r="F28" s="617"/>
      <c r="G28" s="819"/>
      <c r="H28" s="819"/>
    </row>
    <row r="29" spans="1:8" ht="15" customHeight="1" x14ac:dyDescent="0.2">
      <c r="A29" s="1128" t="s">
        <v>720</v>
      </c>
      <c r="B29" s="1065"/>
      <c r="C29" s="1066"/>
      <c r="D29" s="1066"/>
      <c r="E29" s="1067"/>
      <c r="F29" s="1068"/>
      <c r="G29" s="1064"/>
      <c r="H29" s="1129" t="s">
        <v>32</v>
      </c>
    </row>
    <row r="30" spans="1:8" ht="17.25" customHeight="1" x14ac:dyDescent="0.2">
      <c r="A30" s="1128" t="s">
        <v>721</v>
      </c>
      <c r="B30" s="1069"/>
      <c r="C30" s="1069"/>
      <c r="D30" s="1069"/>
      <c r="E30" s="1067"/>
      <c r="F30" s="1068"/>
      <c r="G30" s="1064"/>
      <c r="H30" s="1130">
        <v>1446</v>
      </c>
    </row>
    <row r="31" spans="1:8" ht="15" customHeight="1" x14ac:dyDescent="0.2">
      <c r="A31" s="1128" t="s">
        <v>722</v>
      </c>
      <c r="B31" s="1069"/>
      <c r="C31" s="1069"/>
      <c r="D31" s="1069"/>
      <c r="E31" s="1067"/>
      <c r="F31" s="1068"/>
      <c r="G31" s="1064"/>
      <c r="H31" s="1129" t="s">
        <v>893</v>
      </c>
    </row>
    <row r="32" spans="1:8" ht="15.6" customHeight="1" x14ac:dyDescent="0.2">
      <c r="A32" s="1128" t="s">
        <v>723</v>
      </c>
      <c r="B32" s="1069"/>
      <c r="C32" s="1069"/>
      <c r="D32" s="1069"/>
      <c r="E32" s="1070"/>
      <c r="F32" s="1071"/>
      <c r="G32" s="1064"/>
      <c r="H32" s="1129" t="s">
        <v>894</v>
      </c>
    </row>
    <row r="33" spans="1:12" x14ac:dyDescent="0.2">
      <c r="A33" s="1079" t="s">
        <v>724</v>
      </c>
      <c r="B33" s="1069"/>
      <c r="C33" s="1069"/>
      <c r="D33" s="1069"/>
      <c r="E33" s="1064"/>
      <c r="F33" s="1067"/>
      <c r="G33" s="1068"/>
      <c r="H33" s="1081"/>
    </row>
    <row r="34" spans="1:12" s="828" customFormat="1" x14ac:dyDescent="0.2">
      <c r="A34" s="1079" t="s">
        <v>798</v>
      </c>
      <c r="B34" s="1069"/>
      <c r="C34" s="1069"/>
      <c r="D34" s="1069"/>
      <c r="E34" s="1064"/>
      <c r="F34" s="1067"/>
      <c r="G34" s="1068"/>
      <c r="H34" s="1081"/>
    </row>
    <row r="35" spans="1:12" s="828" customFormat="1" x14ac:dyDescent="0.2">
      <c r="A35" s="1079" t="s">
        <v>725</v>
      </c>
      <c r="B35" s="1069"/>
      <c r="C35" s="1069"/>
      <c r="D35" s="1069"/>
      <c r="E35" s="1064"/>
      <c r="F35" s="1067"/>
      <c r="G35" s="1068"/>
      <c r="H35" s="1081"/>
    </row>
    <row r="36" spans="1:12" s="828" customFormat="1" x14ac:dyDescent="0.2">
      <c r="A36" s="817"/>
      <c r="B36" s="1042"/>
      <c r="C36" s="1042"/>
      <c r="D36" s="1042"/>
      <c r="E36" s="819"/>
      <c r="F36" s="645"/>
      <c r="G36" s="646"/>
      <c r="H36" s="1131" t="s">
        <v>32</v>
      </c>
    </row>
    <row r="37" spans="1:12" s="828" customFormat="1" x14ac:dyDescent="0.2">
      <c r="A37" s="1128" t="s">
        <v>726</v>
      </c>
      <c r="B37" s="1069"/>
      <c r="C37" s="1069"/>
      <c r="D37" s="1069"/>
      <c r="E37" s="1064"/>
      <c r="F37" s="1067"/>
      <c r="G37" s="1068"/>
      <c r="H37" s="1130">
        <v>1375</v>
      </c>
    </row>
    <row r="38" spans="1:12" s="828" customFormat="1" x14ac:dyDescent="0.2">
      <c r="A38" s="1128" t="s">
        <v>722</v>
      </c>
      <c r="B38" s="1069"/>
      <c r="C38" s="1069"/>
      <c r="D38" s="1069"/>
      <c r="E38" s="1064"/>
      <c r="F38" s="1067"/>
      <c r="G38" s="1068"/>
      <c r="H38" s="1129" t="s">
        <v>895</v>
      </c>
    </row>
    <row r="39" spans="1:12" x14ac:dyDescent="0.2">
      <c r="A39" s="1128" t="s">
        <v>723</v>
      </c>
      <c r="B39" s="1069"/>
      <c r="C39" s="1069"/>
      <c r="D39" s="1069"/>
      <c r="E39" s="1064"/>
      <c r="F39" s="1067"/>
      <c r="G39" s="1068"/>
      <c r="H39" s="1129" t="s">
        <v>896</v>
      </c>
    </row>
    <row r="40" spans="1:12" x14ac:dyDescent="0.2">
      <c r="B40" s="1069"/>
      <c r="C40" s="1069"/>
      <c r="D40" s="1069"/>
      <c r="E40" s="1064"/>
      <c r="F40" s="1067"/>
      <c r="G40" s="1068"/>
      <c r="H40" s="1064"/>
      <c r="L40" s="1079"/>
    </row>
    <row r="41" spans="1:12" x14ac:dyDescent="0.2">
      <c r="B41" s="1069"/>
      <c r="C41" s="1069"/>
      <c r="D41" s="1069"/>
      <c r="E41" s="1064"/>
      <c r="F41" s="1067"/>
      <c r="G41" s="1068"/>
      <c r="H41" s="1064"/>
      <c r="L41" s="1079"/>
    </row>
    <row r="42" spans="1:12" x14ac:dyDescent="0.2">
      <c r="B42" s="1069"/>
      <c r="C42" s="1069"/>
      <c r="D42" s="1069"/>
      <c r="E42" s="1064"/>
      <c r="F42" s="1067"/>
      <c r="G42" s="1068"/>
      <c r="H42" s="1064"/>
      <c r="L42" s="1079"/>
    </row>
    <row r="43" spans="1:12" ht="15" customHeight="1" x14ac:dyDescent="0.2">
      <c r="B43" s="1069"/>
      <c r="C43" s="1069"/>
      <c r="D43" s="1069"/>
      <c r="E43" s="1067"/>
      <c r="F43" s="1068"/>
      <c r="G43" s="1064"/>
      <c r="H43" s="1064"/>
      <c r="L43" s="1079"/>
    </row>
    <row r="44" spans="1:12" s="828" customFormat="1" x14ac:dyDescent="0.2">
      <c r="A44" s="1069"/>
      <c r="B44" s="1069"/>
      <c r="C44" s="1069"/>
      <c r="D44" s="1069"/>
      <c r="E44" s="1072"/>
      <c r="F44" s="1073"/>
      <c r="G44" s="1064"/>
      <c r="H44" s="1064"/>
      <c r="I44" s="662"/>
      <c r="J44" s="316"/>
      <c r="K44" s="316"/>
      <c r="L44" s="316"/>
    </row>
    <row r="45" spans="1:12" s="828" customFormat="1" x14ac:dyDescent="0.2">
      <c r="A45" s="1205" t="s">
        <v>457</v>
      </c>
      <c r="B45" s="1074"/>
      <c r="C45" s="1074"/>
      <c r="D45" s="1074"/>
      <c r="E45" s="1075"/>
      <c r="F45" s="1076"/>
      <c r="G45" s="1077"/>
      <c r="H45" s="1077"/>
      <c r="I45" s="662"/>
      <c r="J45" s="316"/>
      <c r="K45" s="316"/>
      <c r="L45" s="316"/>
    </row>
    <row r="46" spans="1:12" x14ac:dyDescent="0.2">
      <c r="A46" s="647"/>
      <c r="B46" s="648"/>
      <c r="C46" s="648"/>
      <c r="D46" s="648"/>
      <c r="E46" s="634"/>
      <c r="F46" s="615"/>
      <c r="G46" s="666"/>
      <c r="H46" s="666"/>
      <c r="I46" s="330"/>
      <c r="J46" s="316"/>
      <c r="K46" s="316"/>
      <c r="L46" s="316"/>
    </row>
    <row r="47" spans="1:12" ht="15.75" x14ac:dyDescent="0.25">
      <c r="A47" s="647"/>
      <c r="B47" s="648"/>
      <c r="C47" s="648"/>
      <c r="D47" s="663" t="s">
        <v>489</v>
      </c>
      <c r="E47" s="667"/>
      <c r="F47" s="663" t="s">
        <v>489</v>
      </c>
      <c r="G47" s="667"/>
      <c r="H47" s="663" t="s">
        <v>489</v>
      </c>
      <c r="I47" s="571"/>
      <c r="J47" s="316"/>
      <c r="K47" s="316"/>
      <c r="L47" s="316"/>
    </row>
    <row r="48" spans="1:12" ht="15.75" x14ac:dyDescent="0.25">
      <c r="A48" s="610"/>
      <c r="B48" s="648"/>
      <c r="C48" s="648"/>
      <c r="D48" s="663" t="s">
        <v>490</v>
      </c>
      <c r="E48" s="667"/>
      <c r="F48" s="664" t="s">
        <v>491</v>
      </c>
      <c r="G48" s="667"/>
      <c r="H48" s="664" t="s">
        <v>492</v>
      </c>
      <c r="I48" s="519"/>
      <c r="J48" s="316"/>
      <c r="K48" s="316"/>
      <c r="L48" s="316"/>
    </row>
    <row r="49" spans="1:12" ht="15" customHeight="1" x14ac:dyDescent="0.25">
      <c r="A49" s="649"/>
      <c r="B49" s="633"/>
      <c r="C49" s="620"/>
      <c r="D49" s="650" t="s">
        <v>781</v>
      </c>
      <c r="E49" s="667"/>
      <c r="F49" s="650" t="s">
        <v>781</v>
      </c>
      <c r="G49" s="667"/>
      <c r="H49" s="650" t="s">
        <v>781</v>
      </c>
      <c r="I49" s="572"/>
      <c r="J49" s="316"/>
      <c r="K49" s="316"/>
      <c r="L49" s="316"/>
    </row>
    <row r="50" spans="1:12" ht="15" customHeight="1" x14ac:dyDescent="0.25">
      <c r="A50" s="649"/>
      <c r="B50" s="633"/>
      <c r="C50" s="620"/>
      <c r="D50" s="651" t="s">
        <v>32</v>
      </c>
      <c r="E50" s="667"/>
      <c r="F50" s="651" t="s">
        <v>32</v>
      </c>
      <c r="G50" s="667"/>
      <c r="H50" s="651" t="s">
        <v>32</v>
      </c>
      <c r="I50" s="572"/>
      <c r="J50" s="316"/>
      <c r="K50" s="316"/>
      <c r="L50" s="316"/>
    </row>
    <row r="51" spans="1:12" ht="15" customHeight="1" x14ac:dyDescent="0.2">
      <c r="A51" s="659" t="s">
        <v>475</v>
      </c>
      <c r="B51" s="633"/>
      <c r="C51" s="620"/>
      <c r="D51" s="653">
        <v>152</v>
      </c>
      <c r="E51" s="819"/>
      <c r="F51" s="653">
        <v>47</v>
      </c>
      <c r="G51" s="819"/>
      <c r="H51" s="653">
        <v>406</v>
      </c>
      <c r="I51" s="572"/>
      <c r="J51" s="316"/>
      <c r="K51" s="316"/>
      <c r="L51" s="316"/>
    </row>
    <row r="52" spans="1:12" ht="15" customHeight="1" x14ac:dyDescent="0.2">
      <c r="A52" s="660" t="s">
        <v>476</v>
      </c>
      <c r="B52" s="620"/>
      <c r="C52" s="620"/>
      <c r="D52" s="653">
        <v>661</v>
      </c>
      <c r="E52" s="819"/>
      <c r="F52" s="653">
        <v>133</v>
      </c>
      <c r="G52" s="819"/>
      <c r="H52" s="653">
        <v>1626</v>
      </c>
      <c r="I52" s="519"/>
      <c r="J52" s="316"/>
      <c r="K52" s="316"/>
      <c r="L52" s="316"/>
    </row>
    <row r="53" spans="1:12" x14ac:dyDescent="0.2">
      <c r="A53" s="660" t="s">
        <v>477</v>
      </c>
      <c r="B53" s="620"/>
      <c r="C53" s="620"/>
      <c r="D53" s="655">
        <f>802+1</f>
        <v>803</v>
      </c>
      <c r="E53" s="819"/>
      <c r="F53" s="655">
        <v>46</v>
      </c>
      <c r="G53" s="819"/>
      <c r="H53" s="655">
        <v>1829</v>
      </c>
      <c r="I53" s="573"/>
      <c r="J53" s="316"/>
      <c r="K53" s="316"/>
      <c r="L53" s="316"/>
    </row>
    <row r="54" spans="1:12" s="564" customFormat="1" x14ac:dyDescent="0.2">
      <c r="A54" s="660" t="s">
        <v>478</v>
      </c>
      <c r="B54" s="620"/>
      <c r="C54" s="620"/>
      <c r="D54" s="871">
        <f t="shared" ref="D54" si="0">SUM(D51:D53)</f>
        <v>1616</v>
      </c>
      <c r="E54" s="620"/>
      <c r="F54" s="871">
        <f>SUM(F51:F53)</f>
        <v>226</v>
      </c>
      <c r="G54" s="620"/>
      <c r="H54" s="871">
        <f>SUM(H51:H53)</f>
        <v>3861</v>
      </c>
      <c r="I54" s="573"/>
      <c r="J54" s="316"/>
      <c r="K54" s="316"/>
      <c r="L54" s="316"/>
    </row>
    <row r="55" spans="1:12" s="564" customFormat="1" x14ac:dyDescent="0.2">
      <c r="A55" s="763"/>
      <c r="B55" s="623"/>
      <c r="C55" s="623"/>
      <c r="D55" s="656"/>
      <c r="E55" s="623"/>
      <c r="F55" s="656"/>
      <c r="G55" s="623"/>
      <c r="H55" s="656"/>
      <c r="I55" s="573"/>
      <c r="J55" s="316"/>
      <c r="K55" s="316"/>
      <c r="L55" s="316"/>
    </row>
    <row r="56" spans="1:12" s="564" customFormat="1" x14ac:dyDescent="0.2">
      <c r="A56" s="763"/>
      <c r="B56" s="623"/>
      <c r="C56" s="623"/>
      <c r="D56" s="656"/>
      <c r="E56" s="623"/>
      <c r="F56" s="656"/>
      <c r="G56" s="623"/>
      <c r="H56" s="656"/>
      <c r="I56" s="573"/>
      <c r="J56" s="316"/>
      <c r="K56" s="316"/>
      <c r="L56" s="316"/>
    </row>
    <row r="57" spans="1:12" s="564" customFormat="1" x14ac:dyDescent="0.2">
      <c r="A57" s="652"/>
      <c r="B57" s="620"/>
      <c r="C57" s="620"/>
      <c r="D57" s="648" t="s">
        <v>489</v>
      </c>
      <c r="E57" s="927"/>
      <c r="F57" s="648" t="s">
        <v>489</v>
      </c>
      <c r="G57" s="927"/>
      <c r="H57" s="648" t="s">
        <v>489</v>
      </c>
      <c r="I57" s="573"/>
      <c r="J57" s="316"/>
      <c r="K57" s="316"/>
      <c r="L57" s="316"/>
    </row>
    <row r="58" spans="1:12" s="564" customFormat="1" x14ac:dyDescent="0.2">
      <c r="A58" s="652"/>
      <c r="B58" s="620"/>
      <c r="C58" s="620"/>
      <c r="D58" s="648" t="s">
        <v>490</v>
      </c>
      <c r="E58" s="927"/>
      <c r="F58" s="634" t="s">
        <v>491</v>
      </c>
      <c r="G58" s="927"/>
      <c r="H58" s="634" t="s">
        <v>492</v>
      </c>
      <c r="I58" s="573"/>
      <c r="J58" s="316"/>
      <c r="K58" s="316"/>
      <c r="L58" s="316"/>
    </row>
    <row r="59" spans="1:12" s="564" customFormat="1" x14ac:dyDescent="0.2">
      <c r="A59" s="652"/>
      <c r="B59" s="620"/>
      <c r="C59" s="620"/>
      <c r="D59" s="926" t="s">
        <v>636</v>
      </c>
      <c r="E59" s="927"/>
      <c r="F59" s="926" t="s">
        <v>636</v>
      </c>
      <c r="G59" s="927"/>
      <c r="H59" s="926" t="s">
        <v>636</v>
      </c>
      <c r="I59" s="572"/>
    </row>
    <row r="60" spans="1:12" s="564" customFormat="1" x14ac:dyDescent="0.2">
      <c r="A60" s="652"/>
      <c r="B60" s="620"/>
      <c r="C60" s="620"/>
      <c r="D60" s="519" t="s">
        <v>32</v>
      </c>
      <c r="E60" s="927"/>
      <c r="F60" s="519" t="s">
        <v>32</v>
      </c>
      <c r="G60" s="927"/>
      <c r="H60" s="519" t="s">
        <v>32</v>
      </c>
      <c r="I60" s="520"/>
    </row>
    <row r="61" spans="1:12" s="564" customFormat="1" x14ac:dyDescent="0.2">
      <c r="A61" s="659" t="s">
        <v>475</v>
      </c>
      <c r="B61" s="620"/>
      <c r="C61" s="620"/>
      <c r="D61" s="872">
        <v>165</v>
      </c>
      <c r="E61" s="363"/>
      <c r="F61" s="872">
        <v>52</v>
      </c>
      <c r="G61" s="363"/>
      <c r="H61" s="872">
        <v>391</v>
      </c>
      <c r="I61" s="520"/>
    </row>
    <row r="62" spans="1:12" x14ac:dyDescent="0.2">
      <c r="A62" s="660" t="s">
        <v>476</v>
      </c>
      <c r="B62" s="620"/>
      <c r="C62" s="620"/>
      <c r="D62" s="872">
        <v>639</v>
      </c>
      <c r="E62" s="363"/>
      <c r="F62" s="872">
        <v>155</v>
      </c>
      <c r="G62" s="363"/>
      <c r="H62" s="872">
        <v>1563</v>
      </c>
    </row>
    <row r="63" spans="1:12" x14ac:dyDescent="0.2">
      <c r="A63" s="660" t="s">
        <v>477</v>
      </c>
      <c r="B63" s="620"/>
      <c r="C63" s="620"/>
      <c r="D63" s="1201">
        <v>975</v>
      </c>
      <c r="E63" s="363"/>
      <c r="F63" s="1201">
        <v>71</v>
      </c>
      <c r="G63" s="363"/>
      <c r="H63" s="1201">
        <v>2149</v>
      </c>
    </row>
    <row r="64" spans="1:12" x14ac:dyDescent="0.2">
      <c r="A64" s="660" t="s">
        <v>478</v>
      </c>
      <c r="B64" s="620"/>
      <c r="C64" s="620"/>
      <c r="D64" s="872">
        <f t="shared" ref="D64" si="1">SUM(D61:D63)</f>
        <v>1779</v>
      </c>
      <c r="E64" s="620"/>
      <c r="F64" s="872">
        <f>SUM(F61:F63)</f>
        <v>278</v>
      </c>
      <c r="G64" s="620"/>
      <c r="H64" s="872">
        <f>SUM(H61:H63)</f>
        <v>4103</v>
      </c>
    </row>
    <row r="65" spans="1:8" x14ac:dyDescent="0.2">
      <c r="A65" s="620"/>
      <c r="B65" s="662"/>
      <c r="C65" s="662"/>
      <c r="D65" s="657"/>
      <c r="E65" s="657"/>
      <c r="F65" s="617"/>
      <c r="G65" s="623"/>
      <c r="H65" s="623"/>
    </row>
    <row r="66" spans="1:8" x14ac:dyDescent="0.2">
      <c r="A66" s="668" t="s">
        <v>479</v>
      </c>
      <c r="B66" s="620"/>
      <c r="C66" s="620"/>
      <c r="D66" s="924">
        <v>0</v>
      </c>
      <c r="E66" s="654"/>
      <c r="F66" s="654"/>
      <c r="G66" s="623"/>
      <c r="H66" s="654"/>
    </row>
    <row r="67" spans="1:8" x14ac:dyDescent="0.2">
      <c r="A67" s="623"/>
      <c r="B67" s="623"/>
      <c r="C67" s="623"/>
      <c r="D67" s="623"/>
      <c r="E67" s="623"/>
      <c r="F67" s="623"/>
      <c r="G67" s="623"/>
      <c r="H67" s="623"/>
    </row>
    <row r="68" spans="1:8" x14ac:dyDescent="0.2">
      <c r="A68" s="798"/>
      <c r="B68" s="623"/>
      <c r="C68" s="623"/>
      <c r="D68" s="623"/>
      <c r="E68" s="623"/>
      <c r="F68" s="623"/>
      <c r="G68" s="623"/>
      <c r="H68" s="623"/>
    </row>
    <row r="69" spans="1:8" x14ac:dyDescent="0.2">
      <c r="A69" s="798"/>
      <c r="B69" s="623"/>
      <c r="C69" s="623"/>
      <c r="D69" s="623"/>
      <c r="E69" s="623"/>
      <c r="F69" s="623"/>
      <c r="G69" s="623"/>
      <c r="H69" s="623"/>
    </row>
    <row r="70" spans="1:8" x14ac:dyDescent="0.2">
      <c r="A70" s="623"/>
      <c r="B70" s="623"/>
      <c r="C70" s="623"/>
      <c r="D70" s="623"/>
      <c r="E70" s="623"/>
      <c r="F70" s="623"/>
      <c r="G70" s="623"/>
      <c r="H70" s="623"/>
    </row>
    <row r="71" spans="1:8" x14ac:dyDescent="0.2">
      <c r="A71" s="623"/>
      <c r="B71" s="623"/>
      <c r="C71" s="623"/>
      <c r="D71" s="623"/>
      <c r="E71" s="623"/>
      <c r="F71" s="623"/>
      <c r="G71" s="623"/>
      <c r="H71" s="623"/>
    </row>
    <row r="72" spans="1:8" x14ac:dyDescent="0.2">
      <c r="A72" s="623"/>
      <c r="B72" s="623"/>
      <c r="C72" s="623"/>
      <c r="D72" s="623"/>
      <c r="E72" s="623"/>
      <c r="F72" s="623"/>
      <c r="G72" s="623"/>
      <c r="H72" s="623"/>
    </row>
    <row r="73" spans="1:8" x14ac:dyDescent="0.2">
      <c r="A73" s="623"/>
      <c r="B73" s="623"/>
      <c r="C73" s="623"/>
      <c r="D73" s="623"/>
      <c r="E73" s="623"/>
      <c r="F73" s="623"/>
      <c r="G73" s="623"/>
      <c r="H73" s="623"/>
    </row>
    <row r="74" spans="1:8" x14ac:dyDescent="0.2">
      <c r="A74" s="623"/>
      <c r="B74" s="623"/>
      <c r="C74" s="623"/>
      <c r="D74" s="623"/>
      <c r="E74" s="623"/>
      <c r="F74" s="623"/>
      <c r="G74" s="623"/>
      <c r="H74" s="623"/>
    </row>
    <row r="75" spans="1:8" x14ac:dyDescent="0.2">
      <c r="A75" s="623"/>
      <c r="B75" s="623"/>
      <c r="C75" s="623"/>
      <c r="D75" s="623"/>
      <c r="E75" s="623"/>
      <c r="F75" s="623"/>
      <c r="G75" s="623"/>
      <c r="H75" s="623"/>
    </row>
    <row r="76" spans="1:8" x14ac:dyDescent="0.2">
      <c r="A76" s="623"/>
      <c r="B76" s="623"/>
      <c r="C76" s="623"/>
      <c r="D76" s="623"/>
      <c r="E76" s="623"/>
      <c r="F76" s="623"/>
      <c r="G76" s="623"/>
      <c r="H76" s="623"/>
    </row>
    <row r="77" spans="1:8" x14ac:dyDescent="0.2">
      <c r="A77" s="623"/>
      <c r="B77" s="623"/>
      <c r="C77" s="623"/>
      <c r="D77" s="623"/>
      <c r="E77" s="623"/>
      <c r="F77" s="623"/>
      <c r="G77" s="623"/>
      <c r="H77" s="623"/>
    </row>
    <row r="78" spans="1:8" x14ac:dyDescent="0.2">
      <c r="A78" s="623"/>
      <c r="B78" s="623"/>
      <c r="C78" s="623"/>
      <c r="D78" s="623"/>
      <c r="E78" s="623"/>
      <c r="F78" s="623"/>
      <c r="G78" s="623"/>
      <c r="H78" s="623"/>
    </row>
    <row r="79" spans="1:8" x14ac:dyDescent="0.2">
      <c r="A79" s="623"/>
      <c r="B79" s="623"/>
      <c r="C79" s="623"/>
      <c r="D79" s="623"/>
      <c r="E79" s="623"/>
      <c r="F79" s="623"/>
      <c r="G79" s="623"/>
      <c r="H79" s="623"/>
    </row>
    <row r="80" spans="1:8" x14ac:dyDescent="0.2">
      <c r="A80" s="623"/>
      <c r="B80" s="623"/>
      <c r="C80" s="623"/>
      <c r="D80" s="623"/>
      <c r="E80" s="623"/>
      <c r="F80" s="623"/>
      <c r="G80" s="623"/>
      <c r="H80" s="623"/>
    </row>
    <row r="81" spans="1:8" x14ac:dyDescent="0.2">
      <c r="A81" s="623"/>
      <c r="B81" s="623"/>
      <c r="C81" s="623"/>
      <c r="D81" s="623"/>
      <c r="E81" s="623"/>
      <c r="F81" s="623"/>
      <c r="G81" s="623"/>
      <c r="H81" s="623"/>
    </row>
  </sheetData>
  <sheetProtection password="FD1B" sheet="1" objects="1" scenarios="1"/>
  <customSheetViews>
    <customSheetView guid="{44A2B057-7D30-4594-817B-0DBCD9A92E4A}" fitToPage="1">
      <selection activeCell="K19" sqref="K19"/>
      <pageMargins left="0.70866141732283472" right="0.70866141732283472" top="0.74803149606299213" bottom="0.74803149606299213" header="0.31496062992125984" footer="0.31496062992125984"/>
      <pageSetup paperSize="9" scale="72" orientation="portrait" r:id="rId1"/>
      <headerFooter>
        <oddFooter>&amp;C&amp;A</oddFooter>
      </headerFooter>
    </customSheetView>
    <customSheetView guid="{7FD99AA4-5903-494A-9F09-AEC84FBFFB84}" fitToPage="1">
      <selection activeCell="K19" sqref="K19"/>
      <pageMargins left="0.70866141732283472" right="0.70866141732283472" top="0.74803149606299213" bottom="0.74803149606299213" header="0.31496062992125984" footer="0.31496062992125984"/>
      <pageSetup paperSize="9" scale="72"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2" orientation="portrait" r:id="rId3"/>
  <headerFooter>
    <oddFooter>&amp;C&amp;A</oddFooter>
  </headerFooter>
  <drawing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pageSetUpPr fitToPage="1"/>
  </sheetPr>
  <dimension ref="A1:K74"/>
  <sheetViews>
    <sheetView topLeftCell="A31" workbookViewId="0">
      <selection activeCell="H50" sqref="H50"/>
    </sheetView>
  </sheetViews>
  <sheetFormatPr defaultRowHeight="15" x14ac:dyDescent="0.2"/>
  <cols>
    <col min="1" max="1" width="3.6640625" customWidth="1"/>
    <col min="2" max="2" width="41.6640625" customWidth="1"/>
    <col min="4" max="4" width="10.109375" customWidth="1"/>
    <col min="5" max="5" width="3.6640625" customWidth="1"/>
    <col min="6" max="6" width="8.44140625" customWidth="1"/>
    <col min="7" max="7" width="3.33203125" customWidth="1"/>
    <col min="8" max="8" width="7.6640625" style="638" customWidth="1"/>
  </cols>
  <sheetData>
    <row r="1" spans="1:11" ht="15.75" x14ac:dyDescent="0.25">
      <c r="A1" s="20" t="str">
        <f>+'1'!A1</f>
        <v>CWM TAF LOCAL HEALTH BOARD ANNUAL ACCOUNTS 2018-19</v>
      </c>
      <c r="B1" s="68"/>
      <c r="C1" s="68"/>
      <c r="D1" s="68"/>
      <c r="E1" s="68"/>
      <c r="F1" s="68"/>
      <c r="G1" s="68"/>
      <c r="H1" s="802"/>
      <c r="I1" s="69"/>
      <c r="J1" s="316"/>
      <c r="K1" s="316"/>
    </row>
    <row r="2" spans="1:11" x14ac:dyDescent="0.2">
      <c r="I2" s="316"/>
      <c r="J2" s="316"/>
      <c r="K2" s="316"/>
    </row>
    <row r="3" spans="1:11" x14ac:dyDescent="0.2">
      <c r="B3" s="222"/>
      <c r="C3" s="222"/>
      <c r="D3" s="222"/>
      <c r="E3" s="222"/>
      <c r="F3" s="222"/>
      <c r="G3" s="222"/>
      <c r="H3" s="836"/>
      <c r="I3" s="222"/>
    </row>
    <row r="4" spans="1:11" x14ac:dyDescent="0.2">
      <c r="B4" s="891" t="s">
        <v>662</v>
      </c>
      <c r="C4" s="522"/>
      <c r="D4" s="522"/>
      <c r="E4" s="521"/>
      <c r="F4" s="266" t="s">
        <v>752</v>
      </c>
      <c r="G4" s="524"/>
      <c r="H4" s="524" t="s">
        <v>611</v>
      </c>
      <c r="I4" s="521"/>
    </row>
    <row r="5" spans="1:11" s="564" customFormat="1" x14ac:dyDescent="0.2">
      <c r="B5" s="528"/>
      <c r="C5" s="522"/>
      <c r="D5" s="522"/>
      <c r="E5" s="521"/>
      <c r="F5" s="525" t="s">
        <v>32</v>
      </c>
      <c r="G5" s="525"/>
      <c r="H5" s="527" t="s">
        <v>32</v>
      </c>
      <c r="I5" s="521"/>
    </row>
    <row r="6" spans="1:11" s="564" customFormat="1" x14ac:dyDescent="0.2">
      <c r="B6" s="890" t="s">
        <v>564</v>
      </c>
      <c r="C6" s="522"/>
      <c r="D6" s="522"/>
      <c r="E6" s="521"/>
      <c r="F6" s="529">
        <v>399</v>
      </c>
      <c r="G6" s="581"/>
      <c r="H6" s="669">
        <v>391</v>
      </c>
      <c r="I6" s="521"/>
    </row>
    <row r="7" spans="1:11" s="564" customFormat="1" x14ac:dyDescent="0.2">
      <c r="B7" s="890" t="s">
        <v>565</v>
      </c>
      <c r="C7" s="522"/>
      <c r="D7" s="522"/>
      <c r="E7" s="521"/>
      <c r="F7" s="582">
        <v>0</v>
      </c>
      <c r="G7" s="581"/>
      <c r="H7" s="524">
        <v>0</v>
      </c>
      <c r="I7" s="521"/>
    </row>
    <row r="8" spans="1:11" ht="15.75" thickBot="1" x14ac:dyDescent="0.25">
      <c r="B8" s="892" t="s">
        <v>496</v>
      </c>
      <c r="C8" s="764"/>
      <c r="D8" s="764"/>
      <c r="E8" s="580"/>
      <c r="F8" s="531">
        <f>SUM(F6:F7)</f>
        <v>399</v>
      </c>
      <c r="G8" s="532"/>
      <c r="H8" s="533">
        <f>SUM(H6:H7)</f>
        <v>391</v>
      </c>
      <c r="I8" s="580"/>
    </row>
    <row r="9" spans="1:11" x14ac:dyDescent="0.2">
      <c r="A9" s="828"/>
      <c r="B9" s="522"/>
      <c r="C9" s="522"/>
      <c r="D9" s="522"/>
      <c r="E9" s="521"/>
      <c r="F9" s="521"/>
      <c r="G9" s="521"/>
      <c r="H9" s="522"/>
      <c r="I9" s="521"/>
    </row>
    <row r="10" spans="1:11" x14ac:dyDescent="0.2">
      <c r="A10" s="828"/>
      <c r="B10" s="890" t="s">
        <v>348</v>
      </c>
      <c r="C10" s="522"/>
      <c r="D10" s="522"/>
      <c r="E10" s="522"/>
      <c r="F10" s="522"/>
      <c r="G10" s="522"/>
      <c r="H10" s="522"/>
      <c r="I10" s="521"/>
    </row>
    <row r="11" spans="1:11" x14ac:dyDescent="0.2">
      <c r="A11" s="828"/>
      <c r="B11" s="523"/>
      <c r="C11" s="266"/>
      <c r="D11" s="266"/>
      <c r="E11" s="524"/>
      <c r="F11" s="525" t="s">
        <v>781</v>
      </c>
      <c r="G11" s="526"/>
      <c r="H11" s="527" t="s">
        <v>636</v>
      </c>
      <c r="I11" s="223"/>
    </row>
    <row r="12" spans="1:11" x14ac:dyDescent="0.2">
      <c r="A12" s="828"/>
      <c r="B12" s="891" t="s">
        <v>458</v>
      </c>
      <c r="C12" s="525"/>
      <c r="D12" s="525"/>
      <c r="E12" s="527"/>
      <c r="F12" s="525" t="s">
        <v>32</v>
      </c>
      <c r="G12" s="525"/>
      <c r="H12" s="527" t="s">
        <v>32</v>
      </c>
      <c r="I12" s="223"/>
    </row>
    <row r="13" spans="1:11" ht="15.75" customHeight="1" x14ac:dyDescent="0.2">
      <c r="B13" s="893" t="s">
        <v>197</v>
      </c>
      <c r="C13" s="266"/>
      <c r="D13" s="266"/>
      <c r="E13" s="524"/>
      <c r="F13" s="529">
        <v>0</v>
      </c>
      <c r="G13" s="529"/>
      <c r="H13" s="669">
        <v>0</v>
      </c>
      <c r="I13" s="223"/>
    </row>
    <row r="14" spans="1:11" ht="18" customHeight="1" x14ac:dyDescent="0.2">
      <c r="B14" s="893" t="s">
        <v>346</v>
      </c>
      <c r="C14" s="266"/>
      <c r="D14" s="266"/>
      <c r="E14" s="524"/>
      <c r="F14" s="529">
        <v>0</v>
      </c>
      <c r="G14" s="529"/>
      <c r="H14" s="669">
        <v>0</v>
      </c>
      <c r="I14" s="223"/>
    </row>
    <row r="15" spans="1:11" x14ac:dyDescent="0.2">
      <c r="B15" s="893" t="s">
        <v>347</v>
      </c>
      <c r="C15" s="266"/>
      <c r="D15" s="266"/>
      <c r="E15" s="524"/>
      <c r="F15" s="529">
        <v>406</v>
      </c>
      <c r="G15" s="529"/>
      <c r="H15" s="669">
        <v>388</v>
      </c>
      <c r="I15" s="223"/>
    </row>
    <row r="16" spans="1:11" ht="15.75" thickBot="1" x14ac:dyDescent="0.25">
      <c r="B16" s="894" t="s">
        <v>115</v>
      </c>
      <c r="C16" s="266"/>
      <c r="D16" s="266"/>
      <c r="E16" s="524"/>
      <c r="F16" s="531">
        <f>SUM(F13:F15)</f>
        <v>406</v>
      </c>
      <c r="G16" s="532"/>
      <c r="H16" s="533">
        <f>SUM(H13:H15)</f>
        <v>388</v>
      </c>
      <c r="I16" s="223"/>
    </row>
    <row r="17" spans="1:9" x14ac:dyDescent="0.2">
      <c r="B17" s="895"/>
      <c r="C17" s="110"/>
      <c r="D17" s="534"/>
      <c r="E17" s="110"/>
      <c r="F17" s="110"/>
      <c r="G17" s="110"/>
      <c r="H17" s="810"/>
      <c r="I17" s="534"/>
    </row>
    <row r="18" spans="1:9" x14ac:dyDescent="0.2">
      <c r="B18" s="1078" t="s">
        <v>459</v>
      </c>
      <c r="C18" s="110"/>
      <c r="D18" s="110"/>
      <c r="E18" s="110"/>
      <c r="F18" s="110"/>
      <c r="G18" s="110"/>
      <c r="H18" s="810"/>
      <c r="I18" s="110"/>
    </row>
    <row r="19" spans="1:9" x14ac:dyDescent="0.2">
      <c r="B19" s="1078" t="s">
        <v>460</v>
      </c>
      <c r="C19" s="110"/>
      <c r="D19" s="110"/>
      <c r="E19" s="110"/>
      <c r="F19" s="110"/>
      <c r="G19" s="110"/>
      <c r="H19" s="810"/>
      <c r="I19" s="110"/>
    </row>
    <row r="20" spans="1:9" x14ac:dyDescent="0.2">
      <c r="B20" s="1436"/>
      <c r="C20" s="1436"/>
      <c r="D20" s="1436"/>
      <c r="E20" s="1436"/>
      <c r="F20" s="1436"/>
      <c r="G20" s="1436"/>
      <c r="H20" s="1436"/>
      <c r="I20" s="1436"/>
    </row>
    <row r="21" spans="1:9" x14ac:dyDescent="0.2">
      <c r="B21" s="1436"/>
      <c r="C21" s="1436"/>
      <c r="D21" s="1436"/>
      <c r="E21" s="1436"/>
      <c r="F21" s="1436"/>
      <c r="G21" s="1436"/>
      <c r="H21" s="1436"/>
      <c r="I21" s="1436"/>
    </row>
    <row r="22" spans="1:9" x14ac:dyDescent="0.2">
      <c r="B22" s="614"/>
      <c r="C22" s="614"/>
      <c r="D22" s="614"/>
      <c r="E22" s="627"/>
      <c r="F22" s="627"/>
      <c r="G22" s="627"/>
      <c r="H22" s="188"/>
      <c r="I22" s="628"/>
    </row>
    <row r="23" spans="1:9" ht="25.5" x14ac:dyDescent="0.2">
      <c r="B23" s="563" t="s">
        <v>663</v>
      </c>
      <c r="C23" s="559"/>
      <c r="D23" s="559"/>
      <c r="E23" s="559"/>
      <c r="F23" s="559"/>
      <c r="G23" s="558"/>
      <c r="H23" s="199"/>
      <c r="I23" s="237"/>
    </row>
    <row r="24" spans="1:9" ht="57.75" customHeight="1" x14ac:dyDescent="0.2">
      <c r="B24" s="586"/>
      <c r="C24" s="620"/>
      <c r="D24" s="569"/>
      <c r="E24" s="587"/>
      <c r="F24" s="568" t="s">
        <v>480</v>
      </c>
      <c r="G24" s="107"/>
      <c r="H24" s="556" t="s">
        <v>481</v>
      </c>
      <c r="I24" s="237"/>
    </row>
    <row r="25" spans="1:9" x14ac:dyDescent="0.2">
      <c r="B25" s="554" t="s">
        <v>482</v>
      </c>
      <c r="C25" s="554"/>
      <c r="D25" s="554"/>
      <c r="F25" s="557">
        <v>2</v>
      </c>
      <c r="G25" s="560"/>
      <c r="H25" s="557">
        <v>0</v>
      </c>
      <c r="I25" s="222"/>
    </row>
    <row r="26" spans="1:9" x14ac:dyDescent="0.2">
      <c r="B26" s="561" t="s">
        <v>483</v>
      </c>
      <c r="C26" s="561"/>
      <c r="D26" s="561"/>
      <c r="F26" s="557">
        <v>0</v>
      </c>
      <c r="G26" s="560"/>
      <c r="H26" s="557">
        <v>0</v>
      </c>
      <c r="I26" s="237"/>
    </row>
    <row r="27" spans="1:9" x14ac:dyDescent="0.2">
      <c r="B27" s="561"/>
      <c r="C27" s="765"/>
      <c r="D27" s="765"/>
      <c r="F27" s="555"/>
      <c r="G27" s="555"/>
      <c r="H27" s="1202"/>
      <c r="I27" s="222"/>
    </row>
    <row r="28" spans="1:9" x14ac:dyDescent="0.2">
      <c r="B28" s="588"/>
      <c r="C28" s="586"/>
      <c r="D28" s="586"/>
      <c r="F28" s="562"/>
      <c r="G28" s="564"/>
      <c r="I28" s="222"/>
    </row>
    <row r="29" spans="1:9" ht="78.75" customHeight="1" x14ac:dyDescent="0.2">
      <c r="B29" s="588" t="s">
        <v>484</v>
      </c>
      <c r="C29" s="586"/>
      <c r="D29" s="586"/>
      <c r="E29" s="107"/>
      <c r="F29" s="589" t="s">
        <v>600</v>
      </c>
      <c r="G29" s="564"/>
      <c r="I29" s="222"/>
    </row>
    <row r="30" spans="1:9" x14ac:dyDescent="0.2">
      <c r="A30" s="828"/>
      <c r="B30" s="561" t="s">
        <v>483</v>
      </c>
      <c r="C30" s="561"/>
      <c r="D30" s="561"/>
      <c r="E30" s="614"/>
      <c r="F30" s="1056">
        <v>0</v>
      </c>
      <c r="G30" s="614"/>
      <c r="H30" s="835"/>
      <c r="I30" s="222"/>
    </row>
    <row r="31" spans="1:9" x14ac:dyDescent="0.2">
      <c r="A31" s="828"/>
      <c r="B31" s="561"/>
      <c r="C31" s="765"/>
      <c r="D31" s="765"/>
      <c r="E31" s="614"/>
      <c r="F31" s="614"/>
      <c r="G31" s="614"/>
      <c r="H31" s="835"/>
      <c r="I31" s="222"/>
    </row>
    <row r="32" spans="1:9" x14ac:dyDescent="0.2">
      <c r="A32" s="828"/>
      <c r="B32" s="588"/>
      <c r="C32" s="586"/>
      <c r="D32" s="586"/>
      <c r="E32" s="614"/>
      <c r="F32" s="614"/>
      <c r="G32" s="614"/>
      <c r="H32" s="1203"/>
      <c r="I32" s="264"/>
    </row>
    <row r="33" spans="1:9" x14ac:dyDescent="0.2">
      <c r="A33" s="828"/>
      <c r="B33" s="588" t="s">
        <v>484</v>
      </c>
      <c r="C33" s="586"/>
      <c r="D33" s="586"/>
      <c r="E33" s="614"/>
      <c r="F33" s="614"/>
      <c r="G33" s="614"/>
      <c r="H33" s="1203"/>
      <c r="I33" s="264"/>
    </row>
    <row r="34" spans="1:9" x14ac:dyDescent="0.2">
      <c r="A34" s="828"/>
      <c r="B34" s="1079" t="s">
        <v>868</v>
      </c>
      <c r="C34" s="836"/>
      <c r="D34" s="833"/>
      <c r="E34" s="833"/>
      <c r="F34" s="833" t="s">
        <v>870</v>
      </c>
      <c r="G34" s="614"/>
      <c r="H34" s="1203"/>
      <c r="I34" s="264"/>
    </row>
    <row r="35" spans="1:9" x14ac:dyDescent="0.2">
      <c r="A35" s="828"/>
      <c r="B35" s="1079" t="s">
        <v>869</v>
      </c>
      <c r="C35" s="836"/>
      <c r="D35" s="833"/>
      <c r="E35" s="833"/>
      <c r="F35" s="833" t="s">
        <v>870</v>
      </c>
      <c r="G35" s="614"/>
      <c r="H35" s="1203"/>
      <c r="I35" s="264"/>
    </row>
    <row r="36" spans="1:9" x14ac:dyDescent="0.2">
      <c r="A36" s="828"/>
      <c r="B36" s="833"/>
      <c r="C36" s="833"/>
      <c r="D36" s="833"/>
      <c r="E36" s="614"/>
      <c r="F36" s="614"/>
      <c r="G36" s="614"/>
      <c r="H36" s="1203"/>
      <c r="I36" s="264"/>
    </row>
    <row r="37" spans="1:9" x14ac:dyDescent="0.2">
      <c r="A37" s="828"/>
      <c r="B37" s="833"/>
      <c r="C37" s="833"/>
      <c r="D37" s="833"/>
      <c r="E37" s="614"/>
      <c r="F37" s="614"/>
      <c r="G37" s="614"/>
      <c r="H37" s="1203"/>
      <c r="I37" s="264"/>
    </row>
    <row r="38" spans="1:9" s="828" customFormat="1" x14ac:dyDescent="0.2">
      <c r="B38" s="1080" t="s">
        <v>727</v>
      </c>
      <c r="C38" s="833"/>
      <c r="D38" s="833"/>
      <c r="E38" s="838"/>
      <c r="F38" s="838"/>
      <c r="G38" s="838"/>
      <c r="H38" s="838"/>
      <c r="I38" s="838"/>
    </row>
    <row r="39" spans="1:9" s="828" customFormat="1" x14ac:dyDescent="0.2">
      <c r="B39" s="886"/>
      <c r="C39" s="833"/>
      <c r="D39" s="833"/>
      <c r="E39" s="838"/>
      <c r="F39" s="838"/>
      <c r="G39" s="838"/>
      <c r="H39" s="838"/>
      <c r="I39" s="838"/>
    </row>
    <row r="40" spans="1:9" s="828" customFormat="1" x14ac:dyDescent="0.2">
      <c r="A40" s="819"/>
      <c r="B40" s="833"/>
      <c r="C40" s="838"/>
      <c r="D40" s="833"/>
      <c r="E40" s="838"/>
      <c r="F40" s="838"/>
      <c r="G40" s="838"/>
      <c r="H40" s="838"/>
      <c r="I40" s="838"/>
    </row>
    <row r="41" spans="1:9" s="828" customFormat="1" x14ac:dyDescent="0.2">
      <c r="A41" s="819"/>
      <c r="B41" s="815"/>
      <c r="C41" s="838"/>
      <c r="D41" s="833"/>
      <c r="E41" s="838"/>
      <c r="F41" s="838"/>
      <c r="G41" s="838"/>
      <c r="H41" s="838"/>
      <c r="I41" s="838"/>
    </row>
    <row r="42" spans="1:9" s="828" customFormat="1" x14ac:dyDescent="0.2">
      <c r="A42" s="819"/>
      <c r="B42" s="815"/>
      <c r="C42" s="838"/>
      <c r="D42" s="833"/>
      <c r="E42" s="838"/>
      <c r="F42" s="838"/>
      <c r="G42" s="838"/>
      <c r="H42" s="838"/>
      <c r="I42" s="838"/>
    </row>
    <row r="43" spans="1:9" s="828" customFormat="1" x14ac:dyDescent="0.2">
      <c r="A43" s="819"/>
      <c r="B43" s="801"/>
      <c r="C43" s="838"/>
      <c r="D43" s="833"/>
      <c r="E43" s="838"/>
      <c r="F43" s="838"/>
      <c r="G43" s="838"/>
      <c r="H43" s="838"/>
      <c r="I43" s="838"/>
    </row>
    <row r="44" spans="1:9" x14ac:dyDescent="0.2">
      <c r="A44" s="819"/>
      <c r="B44" s="873"/>
      <c r="C44" s="838"/>
      <c r="D44" s="833"/>
      <c r="E44" s="838"/>
      <c r="F44" s="838"/>
      <c r="G44" s="838"/>
      <c r="H44" s="838"/>
      <c r="I44" s="838"/>
    </row>
    <row r="45" spans="1:9" x14ac:dyDescent="0.2">
      <c r="A45" s="819"/>
      <c r="B45" s="801"/>
      <c r="C45" s="838"/>
      <c r="D45" s="833"/>
      <c r="E45" s="814"/>
      <c r="F45" s="838"/>
      <c r="G45" s="838"/>
      <c r="H45" s="535"/>
      <c r="I45" s="838"/>
    </row>
    <row r="46" spans="1:9" x14ac:dyDescent="0.2">
      <c r="A46" s="819"/>
      <c r="B46" s="815"/>
      <c r="C46" s="838"/>
      <c r="D46" s="833"/>
      <c r="E46" s="814"/>
      <c r="F46" s="838"/>
      <c r="G46" s="838"/>
      <c r="H46" s="535"/>
      <c r="I46" s="838"/>
    </row>
    <row r="47" spans="1:9" x14ac:dyDescent="0.2">
      <c r="A47" s="819"/>
      <c r="B47" s="815"/>
      <c r="C47" s="838"/>
      <c r="D47" s="838"/>
      <c r="E47" s="838"/>
      <c r="F47" s="838"/>
      <c r="G47" s="838"/>
      <c r="H47" s="838"/>
      <c r="I47" s="223"/>
    </row>
    <row r="48" spans="1:9" x14ac:dyDescent="0.2">
      <c r="A48" s="819"/>
      <c r="B48" s="815"/>
      <c r="C48" s="838"/>
      <c r="D48" s="838"/>
      <c r="E48" s="838"/>
      <c r="F48" s="838"/>
      <c r="G48" s="838"/>
      <c r="H48" s="838"/>
      <c r="I48" s="223"/>
    </row>
    <row r="49" spans="1:9" x14ac:dyDescent="0.2">
      <c r="A49" s="819"/>
      <c r="B49" s="815"/>
      <c r="C49" s="838"/>
      <c r="D49" s="838"/>
      <c r="E49" s="838"/>
      <c r="F49" s="838"/>
      <c r="G49" s="838"/>
      <c r="H49" s="838"/>
      <c r="I49" s="223"/>
    </row>
    <row r="50" spans="1:9" x14ac:dyDescent="0.2">
      <c r="A50" s="819"/>
      <c r="B50" s="815"/>
      <c r="C50" s="838"/>
      <c r="D50" s="838"/>
      <c r="E50" s="838"/>
      <c r="F50" s="838"/>
      <c r="G50" s="838"/>
      <c r="H50" s="838"/>
      <c r="I50" s="223"/>
    </row>
    <row r="51" spans="1:9" x14ac:dyDescent="0.2">
      <c r="A51" s="819"/>
      <c r="B51" s="815"/>
      <c r="C51" s="838"/>
      <c r="D51" s="838"/>
      <c r="E51" s="838"/>
      <c r="F51" s="838"/>
      <c r="G51" s="838"/>
      <c r="H51" s="838"/>
      <c r="I51" s="223"/>
    </row>
    <row r="52" spans="1:9" x14ac:dyDescent="0.2">
      <c r="A52" s="819"/>
      <c r="B52" s="815"/>
      <c r="C52" s="838"/>
      <c r="D52" s="838"/>
      <c r="E52" s="838"/>
      <c r="F52" s="838"/>
      <c r="G52" s="838"/>
      <c r="H52" s="838"/>
      <c r="I52" s="223"/>
    </row>
    <row r="53" spans="1:9" x14ac:dyDescent="0.2">
      <c r="B53" s="815"/>
      <c r="C53" s="627"/>
      <c r="D53" s="627"/>
      <c r="E53" s="627"/>
      <c r="F53" s="627"/>
      <c r="G53" s="627"/>
      <c r="H53" s="838"/>
      <c r="I53" s="223"/>
    </row>
    <row r="54" spans="1:9" x14ac:dyDescent="0.2">
      <c r="B54" s="815"/>
      <c r="C54" s="223"/>
      <c r="D54" s="223"/>
      <c r="E54" s="223"/>
      <c r="F54" s="223"/>
      <c r="G54" s="223"/>
      <c r="H54" s="838"/>
      <c r="I54" s="223"/>
    </row>
    <row r="55" spans="1:9" x14ac:dyDescent="0.2">
      <c r="B55" s="838"/>
      <c r="C55" s="223"/>
      <c r="D55" s="223"/>
      <c r="E55" s="223"/>
      <c r="F55" s="223"/>
      <c r="G55" s="223"/>
      <c r="H55" s="838"/>
      <c r="I55" s="223"/>
    </row>
    <row r="56" spans="1:9" x14ac:dyDescent="0.2">
      <c r="B56" s="815"/>
      <c r="C56" s="812"/>
      <c r="D56" s="813"/>
      <c r="E56" s="812"/>
      <c r="F56" s="812"/>
      <c r="G56" s="223"/>
      <c r="H56" s="838"/>
      <c r="I56" s="223"/>
    </row>
    <row r="57" spans="1:9" x14ac:dyDescent="0.2">
      <c r="B57" s="815"/>
      <c r="C57" s="812"/>
      <c r="D57" s="813"/>
      <c r="E57" s="814"/>
      <c r="F57" s="812"/>
      <c r="G57" s="223"/>
      <c r="H57" s="838"/>
      <c r="I57" s="223"/>
    </row>
    <row r="58" spans="1:9" x14ac:dyDescent="0.2">
      <c r="B58" s="815"/>
      <c r="C58" s="812"/>
      <c r="D58" s="813"/>
      <c r="E58" s="814"/>
      <c r="F58" s="812"/>
      <c r="G58" s="223"/>
      <c r="H58" s="838"/>
      <c r="I58" s="223"/>
    </row>
    <row r="59" spans="1:9" x14ac:dyDescent="0.2">
      <c r="B59" s="815"/>
      <c r="C59" s="812"/>
      <c r="D59" s="812"/>
      <c r="E59" s="812"/>
      <c r="F59" s="812"/>
      <c r="G59" s="223"/>
      <c r="H59" s="838"/>
      <c r="I59" s="223"/>
    </row>
    <row r="60" spans="1:9" x14ac:dyDescent="0.2">
      <c r="B60" s="223"/>
      <c r="C60" s="223"/>
      <c r="D60" s="223"/>
      <c r="E60" s="223"/>
      <c r="F60" s="223"/>
      <c r="G60" s="223"/>
      <c r="H60" s="838"/>
      <c r="I60" s="223"/>
    </row>
    <row r="61" spans="1:9" x14ac:dyDescent="0.2">
      <c r="B61" s="223"/>
      <c r="C61" s="223"/>
      <c r="D61" s="223"/>
      <c r="E61" s="223"/>
      <c r="F61" s="223"/>
      <c r="G61" s="223"/>
      <c r="H61" s="838"/>
      <c r="I61" s="223"/>
    </row>
    <row r="62" spans="1:9" x14ac:dyDescent="0.2">
      <c r="B62" s="223"/>
      <c r="C62" s="223"/>
      <c r="D62" s="223"/>
      <c r="E62" s="223"/>
      <c r="F62" s="223"/>
      <c r="G62" s="223"/>
      <c r="H62" s="838"/>
      <c r="I62" s="223"/>
    </row>
    <row r="63" spans="1:9" x14ac:dyDescent="0.2">
      <c r="B63" s="223"/>
      <c r="C63" s="223"/>
      <c r="D63" s="223"/>
      <c r="E63" s="223"/>
      <c r="F63" s="223"/>
      <c r="G63" s="223"/>
      <c r="H63" s="838"/>
      <c r="I63" s="223"/>
    </row>
    <row r="64" spans="1:9" x14ac:dyDescent="0.2">
      <c r="B64" s="223"/>
      <c r="C64" s="223"/>
      <c r="D64" s="223"/>
      <c r="E64" s="223"/>
      <c r="F64" s="223"/>
      <c r="G64" s="223"/>
      <c r="H64" s="838"/>
      <c r="I64" s="223"/>
    </row>
    <row r="65" spans="2:9" x14ac:dyDescent="0.2">
      <c r="B65" s="223"/>
      <c r="C65" s="223"/>
      <c r="D65" s="223"/>
      <c r="E65" s="223"/>
      <c r="F65" s="223"/>
      <c r="G65" s="223"/>
      <c r="H65" s="838"/>
      <c r="I65" s="223"/>
    </row>
    <row r="66" spans="2:9" x14ac:dyDescent="0.2">
      <c r="B66" s="223"/>
      <c r="C66" s="223"/>
      <c r="D66" s="840"/>
      <c r="E66" s="223"/>
      <c r="F66" s="223"/>
      <c r="G66" s="223"/>
      <c r="H66" s="838"/>
      <c r="I66" s="223"/>
    </row>
    <row r="67" spans="2:9" x14ac:dyDescent="0.2">
      <c r="B67" s="223"/>
      <c r="C67" s="223"/>
      <c r="D67" s="223"/>
      <c r="E67" s="223"/>
      <c r="F67" s="223"/>
      <c r="G67" s="223"/>
      <c r="H67" s="838"/>
      <c r="I67" s="223"/>
    </row>
    <row r="68" spans="2:9" x14ac:dyDescent="0.2">
      <c r="B68" s="223"/>
      <c r="C68" s="223"/>
      <c r="D68" s="223"/>
      <c r="E68" s="223"/>
      <c r="F68" s="223"/>
      <c r="G68" s="223"/>
      <c r="H68" s="838"/>
      <c r="I68" s="223"/>
    </row>
    <row r="69" spans="2:9" x14ac:dyDescent="0.2">
      <c r="B69" s="223"/>
      <c r="C69" s="223"/>
      <c r="D69" s="223"/>
      <c r="E69" s="223"/>
      <c r="F69" s="223"/>
      <c r="G69" s="223"/>
      <c r="H69" s="838"/>
      <c r="I69" s="223"/>
    </row>
    <row r="70" spans="2:9" x14ac:dyDescent="0.2">
      <c r="B70" s="223"/>
      <c r="C70" s="223"/>
      <c r="D70" s="223"/>
      <c r="E70" s="223"/>
      <c r="F70" s="223"/>
      <c r="G70" s="223"/>
      <c r="H70" s="838"/>
      <c r="I70" s="223"/>
    </row>
    <row r="71" spans="2:9" x14ac:dyDescent="0.2">
      <c r="B71" s="223"/>
      <c r="C71" s="223"/>
      <c r="D71" s="223"/>
      <c r="E71" s="223"/>
      <c r="F71" s="223"/>
      <c r="G71" s="223"/>
      <c r="H71" s="838"/>
      <c r="I71" s="223"/>
    </row>
    <row r="72" spans="2:9" x14ac:dyDescent="0.2">
      <c r="B72" s="223"/>
      <c r="C72" s="223"/>
      <c r="D72" s="223"/>
      <c r="E72" s="223"/>
      <c r="F72" s="223"/>
      <c r="G72" s="223"/>
      <c r="H72" s="838"/>
      <c r="I72" s="223"/>
    </row>
    <row r="73" spans="2:9" x14ac:dyDescent="0.2">
      <c r="B73" s="223"/>
      <c r="C73" s="223"/>
      <c r="D73" s="223"/>
      <c r="E73" s="223"/>
      <c r="F73" s="223"/>
      <c r="G73" s="223"/>
      <c r="H73" s="838"/>
      <c r="I73" s="223"/>
    </row>
    <row r="74" spans="2:9" x14ac:dyDescent="0.2">
      <c r="B74" s="223"/>
      <c r="C74" s="223"/>
      <c r="D74" s="223"/>
      <c r="E74" s="223"/>
      <c r="F74" s="223"/>
      <c r="G74" s="223"/>
      <c r="H74" s="838"/>
      <c r="I74" s="223"/>
    </row>
  </sheetData>
  <sheetProtection password="FD1B" sheet="1" objects="1" scenarios="1"/>
  <customSheetViews>
    <customSheetView guid="{44A2B057-7D30-4594-817B-0DBCD9A92E4A}" fitToPage="1" topLeftCell="A13">
      <selection activeCell="B42" sqref="B42"/>
      <pageMargins left="0.70866141732283472" right="0.70866141732283472" top="0.74803149606299213" bottom="0.74803149606299213" header="0.31496062992125984" footer="0.31496062992125984"/>
      <pageSetup paperSize="9" scale="85" orientation="portrait" r:id="rId1"/>
      <headerFooter>
        <oddFooter>&amp;C&amp;A</oddFooter>
      </headerFooter>
    </customSheetView>
    <customSheetView guid="{7FD99AA4-5903-494A-9F09-AEC84FBFFB84}" fitToPage="1" topLeftCell="A13">
      <selection activeCell="B42" sqref="B42"/>
      <pageMargins left="0.70866141732283472" right="0.70866141732283472" top="0.74803149606299213" bottom="0.74803149606299213" header="0.31496062992125984" footer="0.31496062992125984"/>
      <pageSetup paperSize="9" scale="85" orientation="portrait" r:id="rId2"/>
      <headerFooter>
        <oddFooter>&amp;C&amp;A</oddFooter>
      </headerFooter>
    </customSheetView>
  </customSheetViews>
  <mergeCells count="2">
    <mergeCell ref="B20:I20"/>
    <mergeCell ref="B21:I21"/>
  </mergeCells>
  <pageMargins left="0.70866141732283472" right="0.70866141732283472" top="0.74803149606299213" bottom="0.74803149606299213" header="0.31496062992125984" footer="0.31496062992125984"/>
  <pageSetup paperSize="9" scale="84" orientation="portrait" r:id="rId3"/>
  <headerFooter>
    <oddFooter>&amp;C&amp;A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pageSetUpPr fitToPage="1"/>
  </sheetPr>
  <dimension ref="A1:K65"/>
  <sheetViews>
    <sheetView workbookViewId="0">
      <selection activeCell="H50" sqref="H50"/>
    </sheetView>
  </sheetViews>
  <sheetFormatPr defaultRowHeight="15" x14ac:dyDescent="0.2"/>
  <sheetData>
    <row r="1" spans="1:11" ht="15.75" x14ac:dyDescent="0.25">
      <c r="A1" s="20" t="str">
        <f>+'1'!A1</f>
        <v>CWM TAF LOCAL HEALTH BOARD ANNUAL ACCOUNTS 2018-19</v>
      </c>
      <c r="B1" s="68"/>
      <c r="C1" s="68"/>
      <c r="D1" s="68"/>
      <c r="E1" s="68"/>
      <c r="F1" s="255"/>
      <c r="G1" s="538"/>
      <c r="H1" s="538"/>
      <c r="I1" s="550"/>
      <c r="J1" s="550"/>
      <c r="K1" s="550"/>
    </row>
    <row r="2" spans="1:11" x14ac:dyDescent="0.2">
      <c r="A2" s="623"/>
      <c r="B2" s="623"/>
      <c r="C2" s="623"/>
      <c r="D2" s="623"/>
      <c r="E2" s="623"/>
      <c r="F2" s="623"/>
      <c r="G2" s="623"/>
      <c r="H2" s="623"/>
    </row>
    <row r="3" spans="1:11" x14ac:dyDescent="0.2">
      <c r="A3" s="623"/>
      <c r="B3" s="623"/>
      <c r="C3" s="623"/>
      <c r="D3" s="623"/>
      <c r="E3" s="623"/>
      <c r="F3" s="623"/>
      <c r="G3" s="623"/>
      <c r="H3" s="623"/>
    </row>
    <row r="4" spans="1:11" x14ac:dyDescent="0.2">
      <c r="A4" s="623"/>
      <c r="B4" s="623"/>
      <c r="C4" s="623"/>
      <c r="D4" s="623"/>
      <c r="E4" s="623"/>
      <c r="F4" s="623"/>
      <c r="G4" s="623"/>
      <c r="H4" s="623"/>
    </row>
    <row r="5" spans="1:11" x14ac:dyDescent="0.2">
      <c r="A5" s="623"/>
      <c r="B5" s="623"/>
      <c r="C5" s="623"/>
      <c r="D5" s="623"/>
      <c r="E5" s="623"/>
      <c r="F5" s="623"/>
      <c r="G5" s="623"/>
      <c r="H5" s="623"/>
    </row>
    <row r="6" spans="1:11" x14ac:dyDescent="0.2">
      <c r="A6" s="623"/>
      <c r="B6" s="623"/>
      <c r="C6" s="623"/>
      <c r="D6" s="623"/>
      <c r="E6" s="623"/>
      <c r="F6" s="623"/>
      <c r="G6" s="623"/>
      <c r="H6" s="623"/>
    </row>
    <row r="7" spans="1:11" x14ac:dyDescent="0.2">
      <c r="A7" s="623"/>
      <c r="B7" s="623"/>
      <c r="C7" s="623"/>
      <c r="D7" s="623"/>
      <c r="E7" s="623"/>
      <c r="F7" s="623"/>
      <c r="G7" s="623"/>
      <c r="H7" s="623"/>
    </row>
    <row r="8" spans="1:11" x14ac:dyDescent="0.2">
      <c r="A8" s="623"/>
      <c r="B8" s="623"/>
      <c r="C8" s="623"/>
      <c r="D8" s="623"/>
      <c r="E8" s="623"/>
      <c r="F8" s="623"/>
      <c r="G8" s="623"/>
      <c r="H8" s="623"/>
    </row>
    <row r="9" spans="1:11" x14ac:dyDescent="0.2">
      <c r="A9" s="623"/>
      <c r="B9" s="623"/>
      <c r="C9" s="623"/>
      <c r="D9" s="623"/>
      <c r="E9" s="623"/>
      <c r="F9" s="623"/>
      <c r="G9" s="623"/>
      <c r="H9" s="623"/>
    </row>
    <row r="10" spans="1:11" x14ac:dyDescent="0.2">
      <c r="A10" s="623"/>
      <c r="B10" s="623"/>
      <c r="C10" s="623"/>
      <c r="D10" s="623"/>
      <c r="E10" s="623"/>
      <c r="F10" s="623"/>
      <c r="G10" s="623"/>
      <c r="H10" s="623"/>
    </row>
    <row r="11" spans="1:11" x14ac:dyDescent="0.2">
      <c r="A11" s="623"/>
      <c r="B11" s="623"/>
      <c r="C11" s="623"/>
      <c r="D11" s="623"/>
      <c r="E11" s="623"/>
      <c r="F11" s="623"/>
      <c r="G11" s="623"/>
      <c r="H11" s="623"/>
    </row>
    <row r="12" spans="1:11" x14ac:dyDescent="0.2">
      <c r="A12" s="623"/>
      <c r="B12" s="623"/>
      <c r="C12" s="623"/>
      <c r="D12" s="623"/>
      <c r="E12" s="623"/>
      <c r="F12" s="623"/>
      <c r="G12" s="623"/>
      <c r="H12" s="623"/>
    </row>
    <row r="13" spans="1:11" x14ac:dyDescent="0.2">
      <c r="A13" s="623"/>
      <c r="B13" s="623"/>
      <c r="C13" s="623"/>
      <c r="D13" s="623"/>
      <c r="E13" s="623"/>
      <c r="F13" s="623"/>
      <c r="G13" s="623"/>
      <c r="H13" s="623"/>
    </row>
    <row r="14" spans="1:11" x14ac:dyDescent="0.2">
      <c r="A14" s="623"/>
      <c r="B14" s="623"/>
      <c r="C14" s="623"/>
      <c r="D14" s="623"/>
      <c r="E14" s="623"/>
      <c r="F14" s="623"/>
      <c r="G14" s="623"/>
      <c r="H14" s="623"/>
    </row>
    <row r="15" spans="1:11" x14ac:dyDescent="0.2">
      <c r="A15" s="623"/>
      <c r="B15" s="623"/>
      <c r="C15" s="623"/>
      <c r="D15" s="623"/>
      <c r="E15" s="623"/>
      <c r="F15" s="623"/>
      <c r="G15" s="623"/>
      <c r="H15" s="623"/>
    </row>
    <row r="16" spans="1:11" x14ac:dyDescent="0.2">
      <c r="A16" s="623"/>
      <c r="B16" s="623"/>
      <c r="C16" s="623"/>
      <c r="D16" s="623"/>
      <c r="E16" s="623"/>
      <c r="F16" s="623"/>
      <c r="G16" s="623"/>
      <c r="H16" s="623"/>
    </row>
    <row r="17" spans="1:8" x14ac:dyDescent="0.2">
      <c r="A17" s="623"/>
      <c r="B17" s="623"/>
      <c r="C17" s="623"/>
      <c r="D17" s="623"/>
      <c r="E17" s="623"/>
      <c r="F17" s="623"/>
      <c r="G17" s="623"/>
      <c r="H17" s="623"/>
    </row>
    <row r="18" spans="1:8" x14ac:dyDescent="0.2">
      <c r="A18" s="623"/>
      <c r="B18" s="623"/>
      <c r="C18" s="623"/>
      <c r="D18" s="623"/>
      <c r="E18" s="623"/>
      <c r="F18" s="623"/>
      <c r="G18" s="623"/>
      <c r="H18" s="623"/>
    </row>
    <row r="19" spans="1:8" x14ac:dyDescent="0.2">
      <c r="A19" s="623"/>
      <c r="B19" s="623"/>
      <c r="C19" s="623"/>
      <c r="D19" s="623"/>
      <c r="E19" s="623"/>
      <c r="F19" s="623"/>
      <c r="G19" s="623"/>
      <c r="H19" s="623"/>
    </row>
    <row r="20" spans="1:8" x14ac:dyDescent="0.2">
      <c r="A20" s="623"/>
      <c r="B20" s="623"/>
      <c r="C20" s="623"/>
      <c r="D20" s="623"/>
      <c r="E20" s="623"/>
      <c r="F20" s="623"/>
      <c r="G20" s="623"/>
      <c r="H20" s="623"/>
    </row>
    <row r="21" spans="1:8" x14ac:dyDescent="0.2">
      <c r="A21" s="623"/>
      <c r="B21" s="623"/>
      <c r="C21" s="623"/>
      <c r="D21" s="623"/>
      <c r="E21" s="623"/>
      <c r="F21" s="623"/>
      <c r="G21" s="623"/>
      <c r="H21" s="623"/>
    </row>
    <row r="22" spans="1:8" x14ac:dyDescent="0.2">
      <c r="A22" s="623"/>
      <c r="B22" s="623"/>
      <c r="C22" s="623"/>
      <c r="D22" s="623"/>
      <c r="E22" s="623"/>
      <c r="F22" s="623"/>
      <c r="G22" s="623"/>
      <c r="H22" s="623"/>
    </row>
    <row r="23" spans="1:8" x14ac:dyDescent="0.2">
      <c r="A23" s="623"/>
      <c r="B23" s="623"/>
      <c r="C23" s="623"/>
      <c r="D23" s="623"/>
      <c r="E23" s="623"/>
      <c r="F23" s="623"/>
      <c r="G23" s="623"/>
      <c r="H23" s="623"/>
    </row>
    <row r="24" spans="1:8" x14ac:dyDescent="0.2">
      <c r="A24" s="623"/>
      <c r="B24" s="623"/>
      <c r="C24" s="623"/>
      <c r="D24" s="623"/>
      <c r="E24" s="623"/>
      <c r="F24" s="623"/>
      <c r="G24" s="623"/>
      <c r="H24" s="623"/>
    </row>
    <row r="25" spans="1:8" x14ac:dyDescent="0.2">
      <c r="A25" s="623"/>
      <c r="B25" s="623"/>
      <c r="C25" s="623"/>
      <c r="D25" s="623"/>
      <c r="E25" s="623"/>
      <c r="F25" s="623"/>
      <c r="G25" s="623"/>
      <c r="H25" s="623"/>
    </row>
    <row r="26" spans="1:8" x14ac:dyDescent="0.2">
      <c r="A26" s="623"/>
      <c r="B26" s="623"/>
      <c r="C26" s="623"/>
      <c r="D26" s="623"/>
      <c r="E26" s="623"/>
      <c r="F26" s="623"/>
      <c r="G26" s="623"/>
      <c r="H26" s="623"/>
    </row>
    <row r="27" spans="1:8" x14ac:dyDescent="0.2">
      <c r="A27" s="623"/>
      <c r="B27" s="623"/>
      <c r="C27" s="623"/>
      <c r="D27" s="623"/>
      <c r="E27" s="623"/>
      <c r="F27" s="623"/>
      <c r="G27" s="623"/>
      <c r="H27" s="623"/>
    </row>
    <row r="28" spans="1:8" x14ac:dyDescent="0.2">
      <c r="A28" s="623"/>
      <c r="B28" s="623"/>
      <c r="C28" s="623"/>
      <c r="D28" s="623"/>
      <c r="E28" s="623"/>
      <c r="F28" s="623"/>
      <c r="G28" s="623"/>
      <c r="H28" s="623"/>
    </row>
    <row r="29" spans="1:8" x14ac:dyDescent="0.2">
      <c r="A29" s="623"/>
      <c r="B29" s="623"/>
      <c r="C29" s="623"/>
      <c r="D29" s="623"/>
      <c r="E29" s="623"/>
      <c r="F29" s="623"/>
      <c r="G29" s="623"/>
      <c r="H29" s="623"/>
    </row>
    <row r="30" spans="1:8" x14ac:dyDescent="0.2">
      <c r="A30" s="623"/>
      <c r="B30" s="623"/>
      <c r="C30" s="623"/>
      <c r="D30" s="623"/>
      <c r="E30" s="623"/>
      <c r="F30" s="623"/>
      <c r="G30" s="623"/>
      <c r="H30" s="623"/>
    </row>
    <row r="31" spans="1:8" x14ac:dyDescent="0.2">
      <c r="A31" s="623"/>
      <c r="B31" s="623"/>
      <c r="C31" s="623"/>
      <c r="D31" s="623"/>
      <c r="E31" s="623"/>
      <c r="F31" s="623"/>
      <c r="G31" s="623"/>
      <c r="H31" s="623"/>
    </row>
    <row r="32" spans="1:8" x14ac:dyDescent="0.2">
      <c r="A32" s="623"/>
      <c r="B32" s="623"/>
      <c r="C32" s="623"/>
      <c r="D32" s="623"/>
      <c r="E32" s="623"/>
      <c r="F32" s="623"/>
      <c r="G32" s="623"/>
      <c r="H32" s="623"/>
    </row>
    <row r="33" spans="1:9" x14ac:dyDescent="0.2">
      <c r="A33" s="804"/>
      <c r="B33" s="804"/>
      <c r="C33" s="804"/>
      <c r="D33" s="808"/>
      <c r="E33" s="808"/>
      <c r="F33" s="808"/>
      <c r="G33" s="808"/>
      <c r="H33" s="623"/>
    </row>
    <row r="34" spans="1:9" x14ac:dyDescent="0.2">
      <c r="A34" s="808"/>
      <c r="B34" s="808"/>
      <c r="C34" s="808"/>
      <c r="D34" s="808"/>
      <c r="E34" s="808"/>
      <c r="F34" s="808"/>
      <c r="G34" s="817"/>
      <c r="H34" s="623"/>
    </row>
    <row r="35" spans="1:9" x14ac:dyDescent="0.2">
      <c r="A35" s="808"/>
      <c r="B35" s="808"/>
      <c r="C35" s="808"/>
      <c r="D35" s="808"/>
      <c r="E35" s="808"/>
      <c r="F35" s="807"/>
      <c r="G35" s="806"/>
      <c r="H35" s="623"/>
    </row>
    <row r="36" spans="1:9" x14ac:dyDescent="0.2">
      <c r="A36" s="805"/>
      <c r="B36" s="805"/>
      <c r="C36" s="805"/>
      <c r="D36" s="805"/>
      <c r="E36" s="805"/>
      <c r="F36" s="809"/>
      <c r="G36" s="805"/>
      <c r="H36" s="623"/>
    </row>
    <row r="37" spans="1:9" x14ac:dyDescent="0.2">
      <c r="A37" s="805"/>
      <c r="B37" s="805"/>
      <c r="C37" s="805"/>
      <c r="D37" s="697"/>
      <c r="E37" s="697"/>
      <c r="F37" s="849"/>
      <c r="G37" s="850"/>
      <c r="H37" s="704"/>
      <c r="I37" s="316"/>
    </row>
    <row r="38" spans="1:9" x14ac:dyDescent="0.2">
      <c r="A38" s="805"/>
      <c r="B38" s="805"/>
      <c r="C38" s="805"/>
      <c r="D38" s="697"/>
      <c r="E38" s="697"/>
      <c r="F38" s="851"/>
      <c r="G38" s="851"/>
      <c r="H38" s="704"/>
      <c r="I38" s="316"/>
    </row>
    <row r="39" spans="1:9" x14ac:dyDescent="0.2">
      <c r="A39" s="805"/>
      <c r="B39" s="805"/>
      <c r="C39" s="805"/>
      <c r="D39" s="697"/>
      <c r="E39" s="697"/>
      <c r="F39" s="851"/>
      <c r="G39" s="851"/>
      <c r="H39" s="704"/>
      <c r="I39" s="316"/>
    </row>
    <row r="40" spans="1:9" x14ac:dyDescent="0.2">
      <c r="A40" s="805"/>
      <c r="B40" s="805"/>
      <c r="C40" s="805"/>
      <c r="D40" s="697"/>
      <c r="E40" s="697"/>
      <c r="F40" s="851"/>
      <c r="G40" s="851"/>
      <c r="H40" s="704"/>
      <c r="I40" s="316"/>
    </row>
    <row r="41" spans="1:9" x14ac:dyDescent="0.2">
      <c r="A41" s="805"/>
      <c r="B41" s="805"/>
      <c r="C41" s="805"/>
      <c r="D41" s="697"/>
      <c r="E41" s="697"/>
      <c r="F41" s="851"/>
      <c r="G41" s="851"/>
      <c r="H41" s="704"/>
      <c r="I41" s="316"/>
    </row>
    <row r="42" spans="1:9" x14ac:dyDescent="0.2">
      <c r="A42" s="805"/>
      <c r="B42" s="805"/>
      <c r="C42" s="805"/>
      <c r="D42" s="697"/>
      <c r="E42" s="697"/>
      <c r="F42" s="851"/>
      <c r="G42" s="851"/>
      <c r="H42" s="704"/>
      <c r="I42" s="316"/>
    </row>
    <row r="43" spans="1:9" x14ac:dyDescent="0.2">
      <c r="A43" s="623"/>
      <c r="B43" s="623"/>
      <c r="C43" s="623"/>
      <c r="D43" s="704"/>
      <c r="E43" s="704"/>
      <c r="F43" s="704"/>
      <c r="G43" s="704"/>
      <c r="H43" s="704"/>
      <c r="I43" s="316"/>
    </row>
    <row r="44" spans="1:9" x14ac:dyDescent="0.2">
      <c r="A44" s="623"/>
      <c r="B44" s="623"/>
      <c r="C44" s="623"/>
      <c r="D44" s="704"/>
      <c r="E44" s="704"/>
      <c r="F44" s="704"/>
      <c r="G44" s="704"/>
      <c r="H44" s="704"/>
      <c r="I44" s="316"/>
    </row>
    <row r="45" spans="1:9" x14ac:dyDescent="0.2">
      <c r="A45" s="623"/>
      <c r="B45" s="623"/>
      <c r="C45" s="623"/>
      <c r="D45" s="704"/>
      <c r="E45" s="704"/>
      <c r="F45" s="704"/>
      <c r="G45" s="704"/>
      <c r="H45" s="704"/>
      <c r="I45" s="316"/>
    </row>
    <row r="46" spans="1:9" x14ac:dyDescent="0.2">
      <c r="A46" s="623"/>
      <c r="B46" s="623"/>
      <c r="C46" s="623"/>
      <c r="D46" s="704"/>
      <c r="E46" s="704"/>
      <c r="F46" s="704"/>
      <c r="G46" s="704"/>
      <c r="H46" s="704"/>
      <c r="I46" s="316"/>
    </row>
    <row r="47" spans="1:9" x14ac:dyDescent="0.2">
      <c r="A47" s="623"/>
      <c r="B47" s="623"/>
      <c r="C47" s="623"/>
      <c r="D47" s="704"/>
      <c r="E47" s="704"/>
      <c r="F47" s="704"/>
      <c r="G47" s="704"/>
      <c r="H47" s="704"/>
      <c r="I47" s="316"/>
    </row>
    <row r="48" spans="1:9" x14ac:dyDescent="0.2">
      <c r="A48" s="623"/>
      <c r="B48" s="623"/>
      <c r="C48" s="623"/>
      <c r="D48" s="704"/>
      <c r="E48" s="704"/>
      <c r="F48" s="704"/>
      <c r="G48" s="704"/>
      <c r="H48" s="704"/>
      <c r="I48" s="316"/>
    </row>
    <row r="49" spans="1:8" x14ac:dyDescent="0.2">
      <c r="A49" s="623"/>
      <c r="B49" s="623"/>
      <c r="C49" s="623"/>
      <c r="D49" s="623"/>
      <c r="E49" s="623"/>
      <c r="F49" s="623"/>
      <c r="G49" s="623"/>
      <c r="H49" s="623"/>
    </row>
    <row r="50" spans="1:8" x14ac:dyDescent="0.2">
      <c r="A50" s="623"/>
      <c r="B50" s="623"/>
      <c r="C50" s="623"/>
      <c r="D50" s="623"/>
      <c r="E50" s="623"/>
      <c r="F50" s="623"/>
      <c r="G50" s="623"/>
      <c r="H50" s="623"/>
    </row>
    <row r="51" spans="1:8" x14ac:dyDescent="0.2">
      <c r="A51" s="623"/>
      <c r="B51" s="623"/>
      <c r="C51" s="623"/>
      <c r="D51" s="623"/>
      <c r="E51" s="623"/>
      <c r="F51" s="623"/>
      <c r="G51" s="623"/>
      <c r="H51" s="623"/>
    </row>
    <row r="52" spans="1:8" x14ac:dyDescent="0.2">
      <c r="A52" s="623"/>
      <c r="B52" s="623"/>
      <c r="C52" s="623"/>
      <c r="D52" s="623"/>
      <c r="E52" s="623"/>
      <c r="F52" s="623"/>
      <c r="G52" s="623"/>
      <c r="H52" s="623"/>
    </row>
    <row r="53" spans="1:8" x14ac:dyDescent="0.2">
      <c r="A53" s="623"/>
      <c r="B53" s="623"/>
      <c r="C53" s="623"/>
      <c r="D53" s="623"/>
      <c r="E53" s="623"/>
      <c r="F53" s="623"/>
      <c r="G53" s="623"/>
      <c r="H53" s="623"/>
    </row>
    <row r="54" spans="1:8" x14ac:dyDescent="0.2">
      <c r="A54" s="623"/>
      <c r="B54" s="623"/>
      <c r="C54" s="623"/>
      <c r="D54" s="623"/>
      <c r="E54" s="623"/>
      <c r="F54" s="623"/>
      <c r="G54" s="623"/>
      <c r="H54" s="623"/>
    </row>
    <row r="55" spans="1:8" x14ac:dyDescent="0.2">
      <c r="A55" s="623"/>
      <c r="B55" s="623"/>
      <c r="C55" s="623"/>
      <c r="D55" s="623"/>
      <c r="E55" s="623"/>
      <c r="F55" s="623"/>
      <c r="G55" s="623"/>
      <c r="H55" s="623"/>
    </row>
    <row r="56" spans="1:8" x14ac:dyDescent="0.2">
      <c r="A56" s="623"/>
      <c r="B56" s="623"/>
      <c r="C56" s="623"/>
      <c r="D56" s="623"/>
      <c r="E56" s="623"/>
      <c r="F56" s="623"/>
      <c r="G56" s="623"/>
      <c r="H56" s="623"/>
    </row>
    <row r="57" spans="1:8" x14ac:dyDescent="0.2">
      <c r="A57" s="623"/>
      <c r="B57" s="623"/>
      <c r="C57" s="623"/>
      <c r="D57" s="623"/>
      <c r="E57" s="623"/>
      <c r="F57" s="623"/>
      <c r="G57" s="623"/>
      <c r="H57" s="623"/>
    </row>
    <row r="58" spans="1:8" x14ac:dyDescent="0.2">
      <c r="A58" s="623"/>
      <c r="B58" s="623"/>
      <c r="C58" s="623"/>
      <c r="D58" s="623"/>
      <c r="E58" s="623"/>
      <c r="F58" s="623"/>
      <c r="G58" s="623"/>
      <c r="H58" s="623"/>
    </row>
    <row r="59" spans="1:8" x14ac:dyDescent="0.2">
      <c r="A59" s="623"/>
      <c r="B59" s="623"/>
      <c r="C59" s="623"/>
      <c r="D59" s="623"/>
      <c r="E59" s="623"/>
      <c r="F59" s="623"/>
      <c r="G59" s="623"/>
      <c r="H59" s="623"/>
    </row>
    <row r="60" spans="1:8" x14ac:dyDescent="0.2">
      <c r="A60" s="623"/>
      <c r="B60" s="623"/>
      <c r="C60" s="623"/>
      <c r="D60" s="623"/>
      <c r="E60" s="623"/>
      <c r="F60" s="623"/>
      <c r="G60" s="623"/>
      <c r="H60" s="623"/>
    </row>
    <row r="61" spans="1:8" x14ac:dyDescent="0.2">
      <c r="A61" s="623"/>
      <c r="B61" s="623"/>
      <c r="C61" s="623"/>
      <c r="D61" s="623"/>
      <c r="E61" s="623"/>
      <c r="F61" s="623"/>
      <c r="G61" s="623"/>
      <c r="H61" s="623"/>
    </row>
    <row r="62" spans="1:8" x14ac:dyDescent="0.2">
      <c r="A62" s="623"/>
      <c r="B62" s="623"/>
      <c r="C62" s="623"/>
      <c r="D62" s="623"/>
      <c r="E62" s="623"/>
      <c r="F62" s="623"/>
      <c r="G62" s="623"/>
      <c r="H62" s="623"/>
    </row>
    <row r="63" spans="1:8" x14ac:dyDescent="0.2">
      <c r="A63" s="623"/>
      <c r="B63" s="623"/>
      <c r="C63" s="623"/>
      <c r="D63" s="623"/>
      <c r="E63" s="623"/>
      <c r="F63" s="623"/>
      <c r="G63" s="623"/>
      <c r="H63" s="623"/>
    </row>
    <row r="64" spans="1:8" x14ac:dyDescent="0.2">
      <c r="A64" s="623"/>
      <c r="B64" s="623"/>
      <c r="C64" s="623"/>
      <c r="D64" s="623"/>
      <c r="E64" s="623"/>
      <c r="F64" s="623"/>
      <c r="G64" s="623"/>
      <c r="H64" s="623"/>
    </row>
    <row r="65" spans="1:8" x14ac:dyDescent="0.2">
      <c r="A65" s="623"/>
      <c r="B65" s="623"/>
      <c r="C65" s="623"/>
      <c r="D65" s="623"/>
      <c r="E65" s="623"/>
      <c r="F65" s="623"/>
      <c r="G65" s="623"/>
      <c r="H65" s="623"/>
    </row>
  </sheetData>
  <customSheetViews>
    <customSheetView guid="{44A2B057-7D30-4594-817B-0DBCD9A92E4A}" fitToPage="1">
      <selection activeCell="P20" sqref="P20"/>
      <pageMargins left="0.70866141732283472" right="0.70866141732283472" top="0.74803149606299213" bottom="0.74803149606299213" header="0.31496062992125984" footer="0.31496062992125984"/>
      <pageSetup paperSize="9" scale="76" orientation="portrait" r:id="rId1"/>
      <headerFooter>
        <oddFooter>&amp;C&amp;A</oddFooter>
      </headerFooter>
    </customSheetView>
    <customSheetView guid="{7FD99AA4-5903-494A-9F09-AEC84FBFFB84}" fitToPage="1">
      <selection activeCell="P20" sqref="P20"/>
      <pageMargins left="0.70866141732283472" right="0.70866141732283472" top="0.74803149606299213" bottom="0.74803149606299213" header="0.31496062992125984" footer="0.31496062992125984"/>
      <pageSetup paperSize="9" scale="7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6" orientation="portrait" r:id="rId3"/>
  <headerFooter>
    <oddFooter>&amp;C&amp;A</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L46"/>
  <sheetViews>
    <sheetView workbookViewId="0">
      <selection activeCell="N21" sqref="N21"/>
    </sheetView>
  </sheetViews>
  <sheetFormatPr defaultRowHeight="15" x14ac:dyDescent="0.2"/>
  <cols>
    <col min="1" max="1" width="42.21875" customWidth="1"/>
    <col min="2" max="2" width="8.21875" customWidth="1"/>
    <col min="3" max="3" width="0.6640625" customWidth="1"/>
    <col min="5" max="5" width="0.6640625" customWidth="1"/>
  </cols>
  <sheetData>
    <row r="1" spans="1:12" ht="15.75" x14ac:dyDescent="0.25">
      <c r="A1" s="14" t="str">
        <f>+'1'!A1</f>
        <v>CWM TAF LOCAL HEALTH BOARD ANNUAL ACCOUNTS 2018-19</v>
      </c>
      <c r="B1" s="68"/>
      <c r="C1" s="68"/>
      <c r="D1" s="68"/>
      <c r="E1" s="68"/>
      <c r="F1" s="91"/>
      <c r="H1" s="316"/>
      <c r="I1" s="316"/>
      <c r="J1" s="316"/>
      <c r="K1" s="316"/>
      <c r="L1" s="316"/>
    </row>
    <row r="2" spans="1:12" ht="15.75" x14ac:dyDescent="0.25">
      <c r="A2" s="69"/>
      <c r="B2" s="92"/>
      <c r="C2" s="92"/>
      <c r="D2" s="92"/>
      <c r="E2" s="92"/>
      <c r="F2" s="93"/>
      <c r="H2" s="316"/>
      <c r="I2" s="316"/>
      <c r="J2" s="316"/>
      <c r="K2" s="316"/>
      <c r="L2" s="316"/>
    </row>
    <row r="3" spans="1:12" ht="15.75" x14ac:dyDescent="0.25">
      <c r="A3" s="25" t="s">
        <v>68</v>
      </c>
      <c r="B3" s="212"/>
      <c r="C3" s="212"/>
      <c r="D3" s="212"/>
      <c r="E3" s="212"/>
      <c r="F3" s="212"/>
      <c r="H3" s="316"/>
      <c r="I3" s="316"/>
      <c r="J3" s="316"/>
      <c r="K3" s="316"/>
      <c r="L3" s="316"/>
    </row>
    <row r="4" spans="1:12" ht="15.75" x14ac:dyDescent="0.25">
      <c r="A4" s="25" t="s">
        <v>754</v>
      </c>
      <c r="B4" s="145"/>
      <c r="C4" s="145"/>
      <c r="D4" s="145"/>
      <c r="E4" s="212"/>
      <c r="F4" s="145"/>
      <c r="H4" s="316"/>
      <c r="I4" s="316"/>
      <c r="J4" s="316"/>
      <c r="K4" s="316"/>
      <c r="L4" s="316"/>
    </row>
    <row r="5" spans="1:12" x14ac:dyDescent="0.2">
      <c r="A5" s="41"/>
      <c r="B5" s="41"/>
      <c r="C5" s="41"/>
      <c r="D5" s="111"/>
      <c r="E5" s="41"/>
      <c r="F5" s="41"/>
    </row>
    <row r="6" spans="1:12" x14ac:dyDescent="0.2">
      <c r="A6" s="772"/>
      <c r="B6" s="372" t="s">
        <v>69</v>
      </c>
      <c r="C6" s="372"/>
      <c r="D6" s="921" t="s">
        <v>70</v>
      </c>
      <c r="E6" s="372"/>
      <c r="F6" s="372" t="s">
        <v>603</v>
      </c>
    </row>
    <row r="7" spans="1:12" x14ac:dyDescent="0.2">
      <c r="A7" s="772"/>
      <c r="B7" s="372" t="s">
        <v>72</v>
      </c>
      <c r="C7" s="372"/>
      <c r="D7" s="372" t="s">
        <v>73</v>
      </c>
      <c r="E7" s="372"/>
      <c r="F7" s="372" t="s">
        <v>74</v>
      </c>
    </row>
    <row r="8" spans="1:12" x14ac:dyDescent="0.2">
      <c r="A8" s="692"/>
      <c r="B8" s="214" t="s">
        <v>75</v>
      </c>
      <c r="C8" s="214"/>
      <c r="D8" s="214" t="s">
        <v>75</v>
      </c>
      <c r="E8" s="214"/>
      <c r="F8" s="214" t="s">
        <v>75</v>
      </c>
    </row>
    <row r="9" spans="1:12" x14ac:dyDescent="0.2">
      <c r="A9" s="772" t="s">
        <v>755</v>
      </c>
      <c r="B9" s="773"/>
      <c r="C9" s="773"/>
      <c r="D9" s="773"/>
      <c r="E9" s="773"/>
      <c r="F9" s="514"/>
    </row>
    <row r="10" spans="1:12" s="945" customFormat="1" x14ac:dyDescent="0.2">
      <c r="A10" s="1134" t="s">
        <v>792</v>
      </c>
      <c r="B10" s="1135">
        <f>+'6'!B25</f>
        <v>265119</v>
      </c>
      <c r="C10" s="1135"/>
      <c r="D10" s="1135">
        <f>+'6'!D25</f>
        <v>30717</v>
      </c>
      <c r="E10" s="1135"/>
      <c r="F10" s="1136">
        <f>SUM(B10:E10)</f>
        <v>295836</v>
      </c>
    </row>
    <row r="11" spans="1:12" s="945" customFormat="1" x14ac:dyDescent="0.2">
      <c r="A11" s="1134" t="s">
        <v>794</v>
      </c>
      <c r="B11" s="1150">
        <v>-763</v>
      </c>
      <c r="C11" s="1150"/>
      <c r="D11" s="1150">
        <v>0</v>
      </c>
      <c r="E11" s="1137"/>
      <c r="F11" s="1136">
        <f t="shared" ref="F11:F12" si="0">SUM(B11:E11)</f>
        <v>-763</v>
      </c>
    </row>
    <row r="12" spans="1:12" s="945" customFormat="1" x14ac:dyDescent="0.2">
      <c r="A12" s="553" t="s">
        <v>758</v>
      </c>
      <c r="B12" s="1138">
        <f>SUM(B10:B11)</f>
        <v>264356</v>
      </c>
      <c r="C12" s="1139"/>
      <c r="D12" s="1138">
        <f>SUM(D10:D11)</f>
        <v>30717</v>
      </c>
      <c r="E12" s="1139"/>
      <c r="F12" s="1136">
        <f t="shared" si="0"/>
        <v>295073</v>
      </c>
    </row>
    <row r="13" spans="1:12" x14ac:dyDescent="0.2">
      <c r="A13" s="692" t="s">
        <v>76</v>
      </c>
      <c r="B13" s="780">
        <f>-'2'!H20</f>
        <v>-687347</v>
      </c>
      <c r="C13" s="97"/>
      <c r="D13" s="98"/>
      <c r="E13" s="774"/>
      <c r="F13" s="775">
        <f t="shared" ref="F13:F22" si="1">SUM(B13:E13)</f>
        <v>-687347</v>
      </c>
    </row>
    <row r="14" spans="1:12" x14ac:dyDescent="0.2">
      <c r="A14" s="692" t="s">
        <v>77</v>
      </c>
      <c r="B14" s="97">
        <v>0</v>
      </c>
      <c r="C14" s="97"/>
      <c r="D14" s="97">
        <v>1184</v>
      </c>
      <c r="E14" s="774"/>
      <c r="F14" s="775">
        <f t="shared" si="1"/>
        <v>1184</v>
      </c>
    </row>
    <row r="15" spans="1:12" x14ac:dyDescent="0.2">
      <c r="A15" s="692" t="s">
        <v>78</v>
      </c>
      <c r="B15" s="97">
        <v>0</v>
      </c>
      <c r="C15" s="97"/>
      <c r="D15" s="97">
        <v>0</v>
      </c>
      <c r="E15" s="774"/>
      <c r="F15" s="775">
        <f t="shared" si="1"/>
        <v>0</v>
      </c>
    </row>
    <row r="16" spans="1:12" x14ac:dyDescent="0.2">
      <c r="A16" s="692" t="s">
        <v>79</v>
      </c>
      <c r="B16" s="97">
        <v>0</v>
      </c>
      <c r="C16" s="97"/>
      <c r="D16" s="97">
        <v>0</v>
      </c>
      <c r="E16" s="774"/>
      <c r="F16" s="775">
        <f t="shared" si="1"/>
        <v>0</v>
      </c>
    </row>
    <row r="17" spans="1:6" x14ac:dyDescent="0.2">
      <c r="A17" s="692" t="s">
        <v>80</v>
      </c>
      <c r="B17" s="97">
        <v>0</v>
      </c>
      <c r="C17" s="97"/>
      <c r="D17" s="97">
        <v>0</v>
      </c>
      <c r="E17" s="774"/>
      <c r="F17" s="775">
        <f t="shared" si="1"/>
        <v>0</v>
      </c>
    </row>
    <row r="18" spans="1:6" x14ac:dyDescent="0.2">
      <c r="A18" s="692" t="s">
        <v>81</v>
      </c>
      <c r="B18" s="97">
        <v>0</v>
      </c>
      <c r="C18" s="97"/>
      <c r="D18" s="97">
        <v>0</v>
      </c>
      <c r="E18" s="774"/>
      <c r="F18" s="775">
        <f t="shared" si="1"/>
        <v>0</v>
      </c>
    </row>
    <row r="19" spans="1:6" x14ac:dyDescent="0.2">
      <c r="A19" s="692" t="s">
        <v>82</v>
      </c>
      <c r="B19" s="97">
        <v>0</v>
      </c>
      <c r="C19" s="97"/>
      <c r="D19" s="97">
        <v>0</v>
      </c>
      <c r="E19" s="774"/>
      <c r="F19" s="775">
        <f t="shared" si="1"/>
        <v>0</v>
      </c>
    </row>
    <row r="20" spans="1:6" x14ac:dyDescent="0.2">
      <c r="A20" s="692" t="s">
        <v>83</v>
      </c>
      <c r="B20" s="97">
        <v>5897</v>
      </c>
      <c r="C20" s="97"/>
      <c r="D20" s="97">
        <v>-5897</v>
      </c>
      <c r="E20" s="774"/>
      <c r="F20" s="775">
        <f t="shared" si="1"/>
        <v>0</v>
      </c>
    </row>
    <row r="21" spans="1:6" x14ac:dyDescent="0.2">
      <c r="A21" s="522" t="s">
        <v>84</v>
      </c>
      <c r="B21" s="100">
        <v>0</v>
      </c>
      <c r="C21" s="99"/>
      <c r="D21" s="100">
        <v>0</v>
      </c>
      <c r="E21" s="777"/>
      <c r="F21" s="778">
        <f>SUM(B21:E21)</f>
        <v>0</v>
      </c>
    </row>
    <row r="22" spans="1:6" x14ac:dyDescent="0.2">
      <c r="A22" s="522" t="s">
        <v>501</v>
      </c>
      <c r="B22" s="552">
        <v>0</v>
      </c>
      <c r="C22" s="99"/>
      <c r="D22" s="552">
        <v>0</v>
      </c>
      <c r="E22" s="776"/>
      <c r="F22" s="779">
        <f t="shared" si="1"/>
        <v>0</v>
      </c>
    </row>
    <row r="23" spans="1:6" x14ac:dyDescent="0.2">
      <c r="A23" s="772" t="s">
        <v>756</v>
      </c>
      <c r="B23" s="780">
        <f>SUM(B13:B22)</f>
        <v>-681450</v>
      </c>
      <c r="C23" s="780"/>
      <c r="D23" s="780">
        <f>SUM(D13:D22)</f>
        <v>-4713</v>
      </c>
      <c r="E23" s="780"/>
      <c r="F23" s="775">
        <f>SUM(F13:F22)</f>
        <v>-686163</v>
      </c>
    </row>
    <row r="24" spans="1:6" x14ac:dyDescent="0.2">
      <c r="A24" s="692" t="s">
        <v>85</v>
      </c>
      <c r="B24" s="119">
        <f>+'7'!E27</f>
        <v>682322</v>
      </c>
      <c r="C24" s="774"/>
      <c r="D24" s="102"/>
      <c r="E24" s="774"/>
      <c r="F24" s="781">
        <f>SUM(B24:E24)</f>
        <v>682322</v>
      </c>
    </row>
    <row r="25" spans="1:6" ht="15.75" thickBot="1" x14ac:dyDescent="0.25">
      <c r="A25" s="772" t="s">
        <v>757</v>
      </c>
      <c r="B25" s="782">
        <f>+B24+B23+B12</f>
        <v>265228</v>
      </c>
      <c r="C25" s="780"/>
      <c r="D25" s="782">
        <f>+D24+D23+D12</f>
        <v>26004</v>
      </c>
      <c r="E25" s="780"/>
      <c r="F25" s="783">
        <f>+F24+F23+F12</f>
        <v>291232</v>
      </c>
    </row>
    <row r="26" spans="1:6" x14ac:dyDescent="0.2">
      <c r="A26" s="692"/>
      <c r="B26" s="780"/>
      <c r="C26" s="780"/>
      <c r="D26" s="780"/>
      <c r="E26" s="780"/>
      <c r="F26" s="780"/>
    </row>
    <row r="27" spans="1:6" s="1060" customFormat="1" x14ac:dyDescent="0.2">
      <c r="A27" s="670" t="s">
        <v>842</v>
      </c>
      <c r="B27" s="1096"/>
      <c r="C27" s="1097"/>
      <c r="D27" s="1096"/>
      <c r="E27" s="1097"/>
      <c r="F27" s="1096"/>
    </row>
    <row r="28" spans="1:6" x14ac:dyDescent="0.2">
      <c r="A28" s="18"/>
      <c r="B28" s="10"/>
      <c r="C28" s="66"/>
      <c r="D28" s="10"/>
      <c r="E28" s="66"/>
      <c r="F28" s="10"/>
    </row>
    <row r="29" spans="1:6" x14ac:dyDescent="0.2">
      <c r="A29" s="18"/>
      <c r="B29" s="10"/>
      <c r="C29" s="66"/>
      <c r="D29" s="10"/>
      <c r="E29" s="66"/>
      <c r="F29" s="10"/>
    </row>
    <row r="30" spans="1:6" x14ac:dyDescent="0.2">
      <c r="A30" s="623"/>
      <c r="B30" s="623"/>
      <c r="C30" s="623"/>
      <c r="D30" s="623"/>
      <c r="E30" s="623"/>
      <c r="F30" s="623"/>
    </row>
    <row r="31" spans="1:6" x14ac:dyDescent="0.2">
      <c r="A31" s="623"/>
      <c r="B31" s="623"/>
      <c r="C31" s="623"/>
      <c r="D31" s="623"/>
      <c r="E31" s="623"/>
      <c r="F31" s="623"/>
    </row>
    <row r="32" spans="1:6" x14ac:dyDescent="0.2">
      <c r="A32" s="784"/>
      <c r="B32" s="623"/>
      <c r="C32" s="623"/>
      <c r="D32" s="623"/>
      <c r="E32" s="623"/>
      <c r="F32" s="623"/>
    </row>
    <row r="33" spans="1:6" x14ac:dyDescent="0.2">
      <c r="A33" s="623"/>
      <c r="B33" s="623"/>
      <c r="C33" s="623"/>
      <c r="D33" s="623"/>
      <c r="E33" s="623"/>
      <c r="F33" s="623"/>
    </row>
    <row r="34" spans="1:6" x14ac:dyDescent="0.2">
      <c r="A34" s="623"/>
      <c r="B34" s="623"/>
      <c r="C34" s="623"/>
      <c r="D34" s="623"/>
      <c r="E34" s="623"/>
      <c r="F34" s="623"/>
    </row>
    <row r="35" spans="1:6" x14ac:dyDescent="0.2">
      <c r="A35" s="623"/>
      <c r="B35" s="623"/>
      <c r="C35" s="623"/>
      <c r="D35" s="623"/>
      <c r="E35" s="623"/>
      <c r="F35" s="623"/>
    </row>
    <row r="36" spans="1:6" x14ac:dyDescent="0.2">
      <c r="A36" s="623"/>
      <c r="B36" s="623"/>
      <c r="C36" s="623"/>
      <c r="D36" s="623"/>
      <c r="E36" s="623"/>
      <c r="F36" s="623"/>
    </row>
    <row r="37" spans="1:6" x14ac:dyDescent="0.2">
      <c r="A37" s="623"/>
      <c r="B37" s="623"/>
      <c r="C37" s="623"/>
      <c r="D37" s="623"/>
      <c r="E37" s="623"/>
      <c r="F37" s="623"/>
    </row>
    <row r="38" spans="1:6" x14ac:dyDescent="0.2">
      <c r="A38" s="623"/>
      <c r="B38" s="623"/>
      <c r="C38" s="623"/>
      <c r="D38" s="623"/>
      <c r="E38" s="623"/>
      <c r="F38" s="623"/>
    </row>
    <row r="39" spans="1:6" x14ac:dyDescent="0.2">
      <c r="A39" s="623"/>
      <c r="B39" s="623"/>
      <c r="C39" s="623"/>
      <c r="D39" s="623"/>
      <c r="E39" s="623"/>
      <c r="F39" s="623"/>
    </row>
    <row r="40" spans="1:6" x14ac:dyDescent="0.2">
      <c r="A40" s="623"/>
      <c r="B40" s="623"/>
      <c r="C40" s="623"/>
      <c r="D40" s="623"/>
      <c r="E40" s="623"/>
      <c r="F40" s="623"/>
    </row>
    <row r="41" spans="1:6" x14ac:dyDescent="0.2">
      <c r="A41" s="623"/>
      <c r="B41" s="623"/>
      <c r="C41" s="623"/>
      <c r="D41" s="623"/>
      <c r="E41" s="623"/>
      <c r="F41" s="623"/>
    </row>
    <row r="42" spans="1:6" x14ac:dyDescent="0.2">
      <c r="A42" s="623"/>
      <c r="B42" s="623"/>
      <c r="C42" s="623"/>
      <c r="D42" s="623"/>
      <c r="E42" s="623"/>
      <c r="F42" s="623"/>
    </row>
    <row r="43" spans="1:6" x14ac:dyDescent="0.2">
      <c r="A43" s="623"/>
      <c r="B43" s="623"/>
      <c r="C43" s="623"/>
      <c r="D43" s="623"/>
      <c r="E43" s="623"/>
      <c r="F43" s="623"/>
    </row>
    <row r="44" spans="1:6" x14ac:dyDescent="0.2">
      <c r="A44" s="623"/>
      <c r="B44" s="623"/>
      <c r="C44" s="623"/>
      <c r="D44" s="623"/>
      <c r="E44" s="623"/>
      <c r="F44" s="623"/>
    </row>
    <row r="45" spans="1:6" x14ac:dyDescent="0.2">
      <c r="A45" s="623"/>
      <c r="B45" s="623"/>
      <c r="C45" s="623"/>
      <c r="D45" s="623"/>
      <c r="E45" s="623"/>
      <c r="F45" s="623"/>
    </row>
    <row r="46" spans="1:6" x14ac:dyDescent="0.2">
      <c r="A46" s="623"/>
      <c r="B46" s="623"/>
      <c r="C46" s="623"/>
      <c r="D46" s="623"/>
      <c r="E46" s="623"/>
      <c r="F46" s="623"/>
    </row>
  </sheetData>
  <sheetProtection password="C3A5" sheet="1" objects="1" scenarios="1"/>
  <customSheetViews>
    <customSheetView guid="{44A2B057-7D30-4594-817B-0DBCD9A92E4A}">
      <selection activeCell="F10" sqref="F10"/>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selection activeCell="F10" sqref="F10"/>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O51"/>
  <sheetViews>
    <sheetView workbookViewId="0">
      <selection activeCell="D9" sqref="D9"/>
    </sheetView>
  </sheetViews>
  <sheetFormatPr defaultRowHeight="15" x14ac:dyDescent="0.2"/>
  <cols>
    <col min="1" max="1" width="52.109375" customWidth="1"/>
    <col min="2" max="2" width="11.21875" style="828" customWidth="1"/>
    <col min="3" max="3" width="1.33203125" style="828" customWidth="1"/>
    <col min="5" max="5" width="0.6640625" customWidth="1"/>
    <col min="6" max="6" width="11.44140625" style="638" customWidth="1"/>
    <col min="7" max="7" width="0.6640625" style="638" customWidth="1"/>
    <col min="8" max="8" width="8.88671875" style="638"/>
  </cols>
  <sheetData>
    <row r="1" spans="1:15" ht="15.75" x14ac:dyDescent="0.25">
      <c r="A1" s="20" t="str">
        <f>+'1'!A1</f>
        <v>CWM TAF LOCAL HEALTH BOARD ANNUAL ACCOUNTS 2018-19</v>
      </c>
      <c r="B1" s="803"/>
      <c r="C1" s="803"/>
      <c r="D1" s="68"/>
      <c r="E1" s="68"/>
      <c r="F1" s="802"/>
      <c r="G1" s="802"/>
      <c r="H1" s="802"/>
      <c r="M1" s="316"/>
      <c r="N1" s="316"/>
      <c r="O1" s="316"/>
    </row>
    <row r="2" spans="1:15" x14ac:dyDescent="0.2">
      <c r="M2" s="316"/>
      <c r="N2" s="316"/>
      <c r="O2" s="316"/>
    </row>
    <row r="3" spans="1:15" x14ac:dyDescent="0.2">
      <c r="A3" s="111" t="s">
        <v>668</v>
      </c>
      <c r="B3" s="111"/>
      <c r="C3" s="111"/>
      <c r="D3" s="107"/>
      <c r="E3" s="107"/>
      <c r="F3" s="363"/>
      <c r="G3" s="363"/>
      <c r="H3" s="363"/>
      <c r="M3" s="316"/>
      <c r="N3" s="316"/>
      <c r="O3" s="316"/>
    </row>
    <row r="4" spans="1:15" x14ac:dyDescent="0.2">
      <c r="A4" s="620"/>
      <c r="B4" s="539" t="s">
        <v>752</v>
      </c>
      <c r="C4" s="620"/>
      <c r="D4" s="539" t="s">
        <v>752</v>
      </c>
      <c r="E4" s="524"/>
      <c r="F4" s="847" t="s">
        <v>611</v>
      </c>
      <c r="G4" s="524"/>
      <c r="H4" s="847" t="s">
        <v>611</v>
      </c>
    </row>
    <row r="5" spans="1:15" x14ac:dyDescent="0.2">
      <c r="A5" s="6"/>
      <c r="B5" s="540">
        <v>0</v>
      </c>
      <c r="C5" s="6"/>
      <c r="D5" s="540">
        <v>0</v>
      </c>
      <c r="E5" s="541"/>
      <c r="F5" s="542">
        <v>0</v>
      </c>
      <c r="G5" s="541"/>
      <c r="H5" s="542">
        <v>0</v>
      </c>
    </row>
    <row r="6" spans="1:15" s="828" customFormat="1" x14ac:dyDescent="0.2">
      <c r="A6" s="6"/>
      <c r="B6" s="540" t="s">
        <v>712</v>
      </c>
      <c r="C6" s="6"/>
      <c r="D6" s="540"/>
      <c r="E6" s="541"/>
      <c r="F6" s="542" t="s">
        <v>712</v>
      </c>
      <c r="G6" s="541"/>
      <c r="H6" s="542"/>
    </row>
    <row r="7" spans="1:15" x14ac:dyDescent="0.2">
      <c r="A7" s="543" t="s">
        <v>350</v>
      </c>
      <c r="B7" s="544">
        <f>+'4'!G17-'4'!C17</f>
        <v>81</v>
      </c>
      <c r="C7" s="543"/>
      <c r="D7" s="544">
        <f>+'4'!I17-'4'!E17</f>
        <v>81</v>
      </c>
      <c r="E7" s="545"/>
      <c r="F7" s="593">
        <v>-365</v>
      </c>
      <c r="G7" s="593"/>
      <c r="H7" s="593">
        <v>-365</v>
      </c>
    </row>
    <row r="8" spans="1:15" x14ac:dyDescent="0.2">
      <c r="A8" s="546" t="s">
        <v>606</v>
      </c>
      <c r="B8" s="544">
        <f>+'4'!G13-'4'!C13+'4'!G14-'4'!C14</f>
        <v>9353</v>
      </c>
      <c r="C8" s="546"/>
      <c r="D8" s="544">
        <f>+'4'!I13-'4'!E13+'4'!I14-'4'!E14</f>
        <v>9353</v>
      </c>
      <c r="E8" s="545"/>
      <c r="F8" s="593">
        <v>-14758</v>
      </c>
      <c r="G8" s="593"/>
      <c r="H8" s="593">
        <v>-14758</v>
      </c>
    </row>
    <row r="9" spans="1:15" x14ac:dyDescent="0.2">
      <c r="A9" s="546" t="s">
        <v>351</v>
      </c>
      <c r="B9" s="544">
        <f>+'4'!G18-'4'!C18</f>
        <v>-26850</v>
      </c>
      <c r="C9" s="546"/>
      <c r="D9" s="544">
        <f>+'4'!I18-'4'!E18</f>
        <v>-25826</v>
      </c>
      <c r="E9" s="545"/>
      <c r="F9" s="593">
        <v>744</v>
      </c>
      <c r="G9" s="593"/>
      <c r="H9" s="593">
        <v>-3994</v>
      </c>
    </row>
    <row r="10" spans="1:15" x14ac:dyDescent="0.2">
      <c r="A10" s="546" t="s">
        <v>607</v>
      </c>
      <c r="B10" s="544">
        <f>-'4'!C32+'4'!G32</f>
        <v>-155</v>
      </c>
      <c r="C10" s="546"/>
      <c r="D10" s="544">
        <f>-'4'!E32+'4'!I32</f>
        <v>-155</v>
      </c>
      <c r="E10" s="545"/>
      <c r="F10" s="593">
        <v>-177</v>
      </c>
      <c r="G10" s="593"/>
      <c r="H10" s="593">
        <v>-177</v>
      </c>
    </row>
    <row r="11" spans="1:15" x14ac:dyDescent="0.2">
      <c r="A11" s="546" t="s">
        <v>571</v>
      </c>
      <c r="B11" s="544">
        <f>-'4'!C26+'4'!G26+'46'!F68-'46'!B68+'46'!F37-'46'!B37</f>
        <v>20811</v>
      </c>
      <c r="C11" s="546"/>
      <c r="D11" s="544">
        <f>-'4'!E26+'4'!I26+'46'!H68-'46'!D68+'46'!H37-'46'!D37</f>
        <v>16854</v>
      </c>
      <c r="E11" s="545"/>
      <c r="F11" s="593">
        <v>6659</v>
      </c>
      <c r="G11" s="593"/>
      <c r="H11" s="593">
        <v>18758</v>
      </c>
    </row>
    <row r="12" spans="1:15" x14ac:dyDescent="0.2">
      <c r="A12" s="546"/>
      <c r="B12" s="547"/>
      <c r="C12" s="546"/>
      <c r="D12" s="547"/>
      <c r="E12" s="545"/>
      <c r="F12" s="593"/>
      <c r="G12" s="593"/>
      <c r="H12" s="593"/>
    </row>
    <row r="13" spans="1:15" ht="15.75" thickBot="1" x14ac:dyDescent="0.25">
      <c r="A13" s="111" t="s">
        <v>115</v>
      </c>
      <c r="B13" s="592">
        <f>SUM(B5:B12)</f>
        <v>3240</v>
      </c>
      <c r="C13" s="111"/>
      <c r="D13" s="592">
        <f>SUM(D5:D12)</f>
        <v>307</v>
      </c>
      <c r="E13" s="593"/>
      <c r="F13" s="594">
        <f>SUM(F5:F12)</f>
        <v>-7897</v>
      </c>
      <c r="G13" s="593"/>
      <c r="H13" s="594">
        <f>SUM(H5:H12)</f>
        <v>-536</v>
      </c>
    </row>
    <row r="14" spans="1:15" x14ac:dyDescent="0.2">
      <c r="A14" s="766" t="s">
        <v>608</v>
      </c>
      <c r="B14" s="210">
        <v>-1412</v>
      </c>
      <c r="C14" s="1035"/>
      <c r="D14" s="210">
        <v>-1412</v>
      </c>
      <c r="E14" s="211"/>
      <c r="F14" s="593">
        <v>-2115</v>
      </c>
      <c r="G14" s="593"/>
      <c r="H14" s="593">
        <v>-2115</v>
      </c>
    </row>
    <row r="15" spans="1:15" x14ac:dyDescent="0.2">
      <c r="A15" s="766" t="s">
        <v>609</v>
      </c>
      <c r="B15" s="210">
        <v>0</v>
      </c>
      <c r="C15" s="1035"/>
      <c r="D15" s="210">
        <v>0</v>
      </c>
      <c r="E15" s="211"/>
      <c r="F15" s="593">
        <v>0</v>
      </c>
      <c r="G15" s="593"/>
      <c r="H15" s="593">
        <v>0</v>
      </c>
    </row>
    <row r="16" spans="1:15" x14ac:dyDescent="0.2">
      <c r="A16" s="766" t="s">
        <v>352</v>
      </c>
      <c r="B16" s="210">
        <f>190-763</f>
        <v>-573</v>
      </c>
      <c r="C16" s="1035"/>
      <c r="D16" s="210">
        <v>-573</v>
      </c>
      <c r="E16" s="211"/>
      <c r="F16" s="593">
        <v>156</v>
      </c>
      <c r="G16" s="593"/>
      <c r="H16" s="593">
        <v>156</v>
      </c>
    </row>
    <row r="17" spans="1:8" ht="15.75" thickBot="1" x14ac:dyDescent="0.25">
      <c r="A17" s="111"/>
      <c r="B17" s="592">
        <f>+B16+B15+B14+B13</f>
        <v>1255</v>
      </c>
      <c r="C17" s="111"/>
      <c r="D17" s="592">
        <f>+D16+D15+D14+D13</f>
        <v>-1678</v>
      </c>
      <c r="E17" s="593"/>
      <c r="F17" s="594">
        <f>+F16+F15+F14+F13</f>
        <v>-9856</v>
      </c>
      <c r="G17" s="593"/>
      <c r="H17" s="594">
        <f>+H16+H15+H14+H13</f>
        <v>-2495</v>
      </c>
    </row>
    <row r="18" spans="1:8" x14ac:dyDescent="0.2">
      <c r="A18" s="6"/>
      <c r="B18" s="593"/>
      <c r="C18" s="6"/>
      <c r="D18" s="593"/>
      <c r="E18" s="6"/>
      <c r="F18" s="593"/>
      <c r="G18" s="6"/>
      <c r="H18" s="593"/>
    </row>
    <row r="19" spans="1:8" x14ac:dyDescent="0.2">
      <c r="A19" s="6"/>
      <c r="B19" s="593"/>
      <c r="C19" s="6"/>
      <c r="D19" s="593"/>
      <c r="E19" s="6"/>
      <c r="F19" s="593"/>
      <c r="G19" s="6"/>
      <c r="H19" s="593"/>
    </row>
    <row r="20" spans="1:8" x14ac:dyDescent="0.2">
      <c r="A20" s="111" t="s">
        <v>669</v>
      </c>
      <c r="B20" s="6"/>
      <c r="C20" s="111"/>
      <c r="D20" s="6"/>
      <c r="E20" s="6"/>
      <c r="F20" s="6"/>
      <c r="G20" s="6"/>
      <c r="H20" s="6"/>
    </row>
    <row r="21" spans="1:8" x14ac:dyDescent="0.2">
      <c r="A21" s="620"/>
      <c r="B21" s="539" t="s">
        <v>752</v>
      </c>
      <c r="C21" s="620"/>
      <c r="D21" s="539" t="s">
        <v>752</v>
      </c>
      <c r="E21" s="524"/>
      <c r="F21" s="847" t="s">
        <v>611</v>
      </c>
      <c r="G21" s="524"/>
      <c r="H21" s="847" t="s">
        <v>611</v>
      </c>
    </row>
    <row r="22" spans="1:8" ht="15.75" x14ac:dyDescent="0.25">
      <c r="A22" s="297"/>
      <c r="B22" s="540">
        <v>0</v>
      </c>
      <c r="C22" s="297"/>
      <c r="D22" s="540">
        <v>0</v>
      </c>
      <c r="E22" s="541"/>
      <c r="F22" s="542">
        <v>0</v>
      </c>
      <c r="G22" s="541"/>
      <c r="H22" s="542">
        <v>0</v>
      </c>
    </row>
    <row r="23" spans="1:8" s="828" customFormat="1" ht="15.75" x14ac:dyDescent="0.25">
      <c r="A23" s="297"/>
      <c r="B23" s="540" t="s">
        <v>712</v>
      </c>
      <c r="C23" s="297"/>
      <c r="D23" s="540"/>
      <c r="E23" s="541"/>
      <c r="F23" s="542" t="s">
        <v>712</v>
      </c>
      <c r="G23" s="541"/>
      <c r="H23" s="542"/>
    </row>
    <row r="24" spans="1:8" x14ac:dyDescent="0.2">
      <c r="A24" s="6" t="s">
        <v>6</v>
      </c>
      <c r="B24" s="532">
        <f>+'35'!R36</f>
        <v>15765</v>
      </c>
      <c r="C24" s="6"/>
      <c r="D24" s="532">
        <f>+'35'!R36</f>
        <v>15765</v>
      </c>
      <c r="E24" s="669">
        <v>24580</v>
      </c>
      <c r="F24" s="669">
        <v>14934</v>
      </c>
      <c r="G24" s="669"/>
      <c r="H24" s="669">
        <v>14934</v>
      </c>
    </row>
    <row r="25" spans="1:8" x14ac:dyDescent="0.2">
      <c r="A25" s="6" t="s">
        <v>7</v>
      </c>
      <c r="B25" s="532">
        <f>+'39'!N31</f>
        <v>477</v>
      </c>
      <c r="C25" s="6"/>
      <c r="D25" s="532">
        <f>+'39'!N31</f>
        <v>477</v>
      </c>
      <c r="E25" s="669"/>
      <c r="F25" s="669">
        <v>486</v>
      </c>
      <c r="G25" s="669"/>
      <c r="H25" s="669">
        <v>486</v>
      </c>
    </row>
    <row r="26" spans="1:8" x14ac:dyDescent="0.2">
      <c r="A26" s="6" t="s">
        <v>353</v>
      </c>
      <c r="B26" s="210">
        <v>-44</v>
      </c>
      <c r="C26" s="6"/>
      <c r="D26" s="210">
        <v>-44</v>
      </c>
      <c r="E26" s="548"/>
      <c r="F26" s="1152">
        <v>-40</v>
      </c>
      <c r="G26" s="669"/>
      <c r="H26" s="629">
        <v>-40</v>
      </c>
    </row>
    <row r="27" spans="1:8" x14ac:dyDescent="0.2">
      <c r="A27" s="6" t="s">
        <v>81</v>
      </c>
      <c r="B27" s="532">
        <f>+'25'!E18+'25'!E19+'25'!E20+'25'!E21</f>
        <v>11569</v>
      </c>
      <c r="C27" s="6"/>
      <c r="D27" s="532">
        <f>+'25'!G18+'25'!G19+'25'!G20+'25'!G21</f>
        <v>11569</v>
      </c>
      <c r="E27" s="669"/>
      <c r="F27" s="593">
        <v>-2811</v>
      </c>
      <c r="G27" s="669"/>
      <c r="H27" s="593">
        <v>-2811</v>
      </c>
    </row>
    <row r="28" spans="1:8" x14ac:dyDescent="0.2">
      <c r="A28" s="546" t="s">
        <v>354</v>
      </c>
      <c r="B28" s="210">
        <v>0</v>
      </c>
      <c r="C28" s="546"/>
      <c r="D28" s="210">
        <v>0</v>
      </c>
      <c r="E28" s="211"/>
      <c r="F28" s="593">
        <v>0</v>
      </c>
      <c r="G28" s="593"/>
      <c r="H28" s="593">
        <v>0</v>
      </c>
    </row>
    <row r="29" spans="1:8" x14ac:dyDescent="0.2">
      <c r="A29" s="546" t="s">
        <v>4</v>
      </c>
      <c r="B29" s="544">
        <f>-'26'!F27</f>
        <v>-3115</v>
      </c>
      <c r="C29" s="546"/>
      <c r="D29" s="544">
        <f>-'26'!H27</f>
        <v>-3115</v>
      </c>
      <c r="E29" s="593"/>
      <c r="F29" s="593">
        <v>-64</v>
      </c>
      <c r="G29" s="593"/>
      <c r="H29" s="593">
        <v>-64</v>
      </c>
    </row>
    <row r="30" spans="1:8" x14ac:dyDescent="0.2">
      <c r="A30" s="546" t="s">
        <v>355</v>
      </c>
      <c r="B30" s="544">
        <f>-'26'!F28</f>
        <v>0</v>
      </c>
      <c r="C30" s="546"/>
      <c r="D30" s="544">
        <f>-'26'!H28</f>
        <v>0</v>
      </c>
      <c r="E30" s="593"/>
      <c r="F30" s="593">
        <v>0</v>
      </c>
      <c r="G30" s="593"/>
      <c r="H30" s="593">
        <v>0</v>
      </c>
    </row>
    <row r="31" spans="1:8" x14ac:dyDescent="0.2">
      <c r="A31" s="6" t="s">
        <v>356</v>
      </c>
      <c r="B31" s="896">
        <f>17137-3013</f>
        <v>14124</v>
      </c>
      <c r="C31" s="6"/>
      <c r="D31" s="896">
        <f>17137-3013</f>
        <v>14124</v>
      </c>
      <c r="E31" s="530"/>
      <c r="F31" s="319">
        <v>24665</v>
      </c>
      <c r="G31" s="669"/>
      <c r="H31" s="319">
        <v>24759</v>
      </c>
    </row>
    <row r="32" spans="1:8" ht="15.75" thickBot="1" x14ac:dyDescent="0.25">
      <c r="A32" s="111" t="s">
        <v>115</v>
      </c>
      <c r="B32" s="592">
        <f>SUM(B24:B31)</f>
        <v>38776</v>
      </c>
      <c r="C32" s="111"/>
      <c r="D32" s="592">
        <f>SUM(D24:D31)</f>
        <v>38776</v>
      </c>
      <c r="E32" s="593"/>
      <c r="F32" s="594">
        <f>SUM(F24:F31)</f>
        <v>37170</v>
      </c>
      <c r="G32" s="593"/>
      <c r="H32" s="594">
        <f>SUM(H24:H31)</f>
        <v>37264</v>
      </c>
    </row>
    <row r="33" spans="1:9" x14ac:dyDescent="0.2">
      <c r="A33" s="810"/>
      <c r="B33" s="810"/>
      <c r="C33" s="810"/>
      <c r="D33" s="810"/>
      <c r="E33" s="810"/>
      <c r="F33" s="810"/>
      <c r="G33" s="810"/>
      <c r="H33" s="810"/>
    </row>
    <row r="34" spans="1:9" x14ac:dyDescent="0.2">
      <c r="A34" s="810"/>
      <c r="B34" s="810"/>
      <c r="C34" s="810"/>
      <c r="D34" s="810"/>
      <c r="E34" s="810"/>
      <c r="F34" s="810"/>
      <c r="G34" s="810"/>
      <c r="H34" s="810"/>
    </row>
    <row r="35" spans="1:9" x14ac:dyDescent="0.2">
      <c r="A35" s="534"/>
      <c r="B35" s="810"/>
      <c r="C35" s="534"/>
      <c r="D35" s="810"/>
      <c r="E35" s="810"/>
      <c r="F35" s="810"/>
      <c r="G35" s="810"/>
      <c r="H35" s="810"/>
    </row>
    <row r="36" spans="1:9" x14ac:dyDescent="0.2">
      <c r="A36" s="810"/>
      <c r="B36" s="810"/>
      <c r="C36" s="810"/>
      <c r="D36" s="810"/>
      <c r="E36" s="810"/>
      <c r="F36" s="810"/>
      <c r="G36" s="810"/>
      <c r="H36" s="810"/>
      <c r="I36" s="216"/>
    </row>
    <row r="37" spans="1:9" x14ac:dyDescent="0.2">
      <c r="A37" s="810"/>
      <c r="B37" s="164"/>
      <c r="C37" s="810"/>
      <c r="D37" s="164"/>
      <c r="E37" s="164"/>
      <c r="F37" s="71"/>
      <c r="G37" s="71"/>
      <c r="H37" s="71"/>
      <c r="I37" s="216"/>
    </row>
    <row r="38" spans="1:9" x14ac:dyDescent="0.2">
      <c r="A38" s="164"/>
      <c r="B38" s="164"/>
      <c r="C38" s="164"/>
      <c r="D38" s="164"/>
      <c r="E38" s="164"/>
      <c r="F38" s="71"/>
      <c r="G38" s="71"/>
      <c r="H38" s="71"/>
      <c r="I38" s="216"/>
    </row>
    <row r="39" spans="1:9" x14ac:dyDescent="0.2">
      <c r="A39" s="164"/>
      <c r="B39" s="164"/>
      <c r="C39" s="164"/>
      <c r="D39" s="164"/>
      <c r="E39" s="164"/>
      <c r="F39" s="71"/>
      <c r="G39" s="71"/>
      <c r="H39" s="71"/>
      <c r="I39" s="216"/>
    </row>
    <row r="40" spans="1:9" x14ac:dyDescent="0.2">
      <c r="A40" s="164"/>
      <c r="B40" s="164"/>
      <c r="C40" s="164"/>
      <c r="D40" s="164"/>
      <c r="E40" s="164"/>
      <c r="F40" s="71"/>
      <c r="G40" s="71"/>
      <c r="H40" s="71"/>
      <c r="I40" s="216"/>
    </row>
    <row r="41" spans="1:9" x14ac:dyDescent="0.2">
      <c r="A41" s="164"/>
      <c r="B41" s="164"/>
      <c r="C41" s="164"/>
      <c r="D41" s="164"/>
      <c r="E41" s="164"/>
      <c r="F41" s="71"/>
      <c r="G41" s="71"/>
      <c r="H41" s="71"/>
      <c r="I41" s="216"/>
    </row>
    <row r="42" spans="1:9" x14ac:dyDescent="0.2">
      <c r="A42" s="164"/>
      <c r="B42" s="164"/>
      <c r="C42" s="164"/>
      <c r="D42" s="164"/>
      <c r="E42" s="164"/>
      <c r="F42" s="71"/>
      <c r="G42" s="71"/>
      <c r="H42" s="71"/>
      <c r="I42" s="216"/>
    </row>
    <row r="43" spans="1:9" x14ac:dyDescent="0.2">
      <c r="A43" s="164"/>
      <c r="B43" s="164"/>
      <c r="C43" s="164"/>
      <c r="D43" s="164"/>
      <c r="E43" s="164"/>
      <c r="F43" s="71"/>
      <c r="G43" s="71"/>
      <c r="H43" s="71"/>
      <c r="I43" s="216"/>
    </row>
    <row r="44" spans="1:9" x14ac:dyDescent="0.2">
      <c r="A44" s="164"/>
      <c r="B44" s="164"/>
      <c r="C44" s="164"/>
      <c r="D44" s="164"/>
      <c r="E44" s="164"/>
      <c r="F44" s="71"/>
      <c r="G44" s="71"/>
      <c r="H44" s="71"/>
      <c r="I44" s="216"/>
    </row>
    <row r="45" spans="1:9" x14ac:dyDescent="0.2">
      <c r="A45" s="164"/>
      <c r="B45" s="164"/>
      <c r="C45" s="164"/>
      <c r="D45" s="164"/>
      <c r="E45" s="164"/>
      <c r="F45" s="71"/>
      <c r="G45" s="71"/>
      <c r="H45" s="71"/>
      <c r="I45" s="216"/>
    </row>
    <row r="46" spans="1:9" x14ac:dyDescent="0.2">
      <c r="A46" s="164"/>
      <c r="B46" s="164"/>
      <c r="C46" s="164"/>
      <c r="D46" s="164"/>
      <c r="E46" s="164"/>
      <c r="F46" s="71"/>
      <c r="G46" s="71"/>
      <c r="H46" s="71"/>
      <c r="I46" s="216"/>
    </row>
    <row r="47" spans="1:9" x14ac:dyDescent="0.2">
      <c r="A47" s="164"/>
      <c r="B47" s="164"/>
      <c r="C47" s="164"/>
      <c r="D47" s="164"/>
      <c r="E47" s="164"/>
      <c r="F47" s="71"/>
      <c r="G47" s="71"/>
      <c r="H47" s="71"/>
      <c r="I47" s="216"/>
    </row>
    <row r="48" spans="1:9" x14ac:dyDescent="0.2">
      <c r="A48" s="164"/>
      <c r="B48" s="164"/>
      <c r="C48" s="164"/>
      <c r="D48" s="164"/>
      <c r="E48" s="164"/>
      <c r="F48" s="71"/>
      <c r="G48" s="71"/>
      <c r="H48" s="71"/>
      <c r="I48" s="216"/>
    </row>
    <row r="49" spans="1:9" x14ac:dyDescent="0.2">
      <c r="A49" s="164"/>
      <c r="B49" s="164"/>
      <c r="C49" s="164"/>
      <c r="D49" s="164"/>
      <c r="E49" s="164"/>
      <c r="F49" s="71"/>
      <c r="G49" s="71"/>
      <c r="H49" s="71"/>
      <c r="I49" s="216"/>
    </row>
    <row r="50" spans="1:9" x14ac:dyDescent="0.2">
      <c r="A50" s="164"/>
      <c r="B50" s="164"/>
      <c r="C50" s="164"/>
      <c r="D50" s="164"/>
      <c r="E50" s="164"/>
      <c r="F50" s="71"/>
      <c r="G50" s="71"/>
      <c r="H50" s="71"/>
      <c r="I50" s="216"/>
    </row>
    <row r="51" spans="1:9" x14ac:dyDescent="0.2">
      <c r="A51" s="819"/>
      <c r="B51" s="819"/>
      <c r="C51" s="819"/>
      <c r="D51" s="819"/>
      <c r="E51" s="819"/>
      <c r="F51" s="731"/>
      <c r="G51" s="731"/>
      <c r="H51" s="731"/>
    </row>
  </sheetData>
  <sheetProtection password="D714" sheet="1" objects="1" scenarios="1"/>
  <customSheetViews>
    <customSheetView guid="{44A2B057-7D30-4594-817B-0DBCD9A92E4A}" fitToPage="1" topLeftCell="A13">
      <selection activeCell="B17" sqref="B17"/>
      <pageMargins left="0.70866141732283472" right="0.70866141732283472" top="0.74803149606299213" bottom="0.74803149606299213" header="0.31496062992125984" footer="0.31496062992125984"/>
      <pageSetup paperSize="9" scale="77" orientation="portrait" r:id="rId1"/>
      <headerFooter>
        <oddFooter>&amp;C&amp;A</oddFooter>
      </headerFooter>
    </customSheetView>
    <customSheetView guid="{7FD99AA4-5903-494A-9F09-AEC84FBFFB84}" fitToPage="1" topLeftCell="A13">
      <selection activeCell="B17" sqref="B17"/>
      <pageMargins left="0.70866141732283472" right="0.70866141732283472" top="0.74803149606299213" bottom="0.74803149606299213" header="0.31496062992125984" footer="0.31496062992125984"/>
      <pageSetup paperSize="9" scale="77"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6" orientation="portrait" r:id="rId3"/>
  <headerFooter>
    <oddFooter>&amp;C&amp;A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pageSetUpPr fitToPage="1"/>
  </sheetPr>
  <dimension ref="A1:K96"/>
  <sheetViews>
    <sheetView workbookViewId="0">
      <selection activeCell="H50" sqref="H50"/>
    </sheetView>
  </sheetViews>
  <sheetFormatPr defaultRowHeight="15" x14ac:dyDescent="0.2"/>
  <cols>
    <col min="3" max="3" width="17.5546875" customWidth="1"/>
    <col min="5" max="5" width="0.6640625" customWidth="1"/>
    <col min="7" max="7" width="0.6640625" customWidth="1"/>
    <col min="9" max="9" width="0.6640625" customWidth="1"/>
  </cols>
  <sheetData>
    <row r="1" spans="1:11" ht="15.75" x14ac:dyDescent="0.25">
      <c r="A1" s="20" t="str">
        <f>+'1'!A1</f>
        <v>CWM TAF LOCAL HEALTH BOARD ANNUAL ACCOUNTS 2018-19</v>
      </c>
      <c r="B1" s="68"/>
      <c r="C1" s="68"/>
      <c r="D1" s="68"/>
      <c r="E1" s="68"/>
      <c r="F1" s="68"/>
      <c r="G1" s="68"/>
      <c r="H1" s="68"/>
      <c r="I1" s="68"/>
      <c r="J1" s="68"/>
      <c r="K1" s="550"/>
    </row>
    <row r="3" spans="1:11" ht="15.75" x14ac:dyDescent="0.25">
      <c r="A3" s="65" t="s">
        <v>670</v>
      </c>
      <c r="B3" s="617"/>
      <c r="C3" s="617"/>
      <c r="D3" s="48"/>
      <c r="E3" s="48"/>
      <c r="F3" s="48"/>
      <c r="G3" s="48"/>
      <c r="H3" s="48"/>
      <c r="I3" s="48"/>
      <c r="J3" s="48"/>
      <c r="K3" s="623"/>
    </row>
    <row r="4" spans="1:11" s="828" customFormat="1" x14ac:dyDescent="0.2">
      <c r="A4" s="817"/>
      <c r="B4" s="817"/>
      <c r="C4" s="817"/>
      <c r="D4" s="817"/>
      <c r="E4" s="817"/>
      <c r="F4" s="817"/>
      <c r="G4" s="817"/>
      <c r="H4" s="817"/>
      <c r="I4" s="817"/>
      <c r="J4" s="817"/>
      <c r="K4" s="819"/>
    </row>
    <row r="5" spans="1:11" s="828" customFormat="1" x14ac:dyDescent="0.2">
      <c r="A5" s="730" t="s">
        <v>847</v>
      </c>
      <c r="B5" s="730"/>
      <c r="C5" s="730"/>
      <c r="D5" s="730"/>
      <c r="E5" s="730"/>
      <c r="F5" s="730"/>
      <c r="G5" s="730"/>
      <c r="H5" s="730"/>
      <c r="I5" s="730"/>
      <c r="J5" s="730"/>
      <c r="K5" s="731"/>
    </row>
    <row r="6" spans="1:11" s="828" customFormat="1" x14ac:dyDescent="0.2">
      <c r="A6" s="730" t="s">
        <v>848</v>
      </c>
      <c r="B6" s="730"/>
      <c r="C6" s="730"/>
      <c r="D6" s="730"/>
      <c r="E6" s="730"/>
      <c r="F6" s="730"/>
      <c r="G6" s="730"/>
      <c r="H6" s="730"/>
      <c r="I6" s="730"/>
      <c r="J6" s="730"/>
      <c r="K6" s="731"/>
    </row>
    <row r="7" spans="1:11" s="828" customFormat="1" x14ac:dyDescent="0.2">
      <c r="A7" s="730" t="s">
        <v>846</v>
      </c>
      <c r="B7" s="730"/>
      <c r="C7" s="730"/>
      <c r="D7" s="730"/>
      <c r="E7" s="730"/>
      <c r="F7" s="730"/>
      <c r="G7" s="730"/>
      <c r="H7" s="730"/>
      <c r="I7" s="730"/>
      <c r="J7" s="730"/>
      <c r="K7" s="731"/>
    </row>
    <row r="8" spans="1:11" s="828" customFormat="1" x14ac:dyDescent="0.2">
      <c r="A8" s="838"/>
      <c r="B8" s="730"/>
      <c r="C8" s="730"/>
      <c r="D8" s="730"/>
      <c r="E8" s="730"/>
      <c r="F8" s="730"/>
      <c r="G8" s="730"/>
      <c r="H8" s="730"/>
      <c r="I8" s="730"/>
      <c r="J8" s="730"/>
      <c r="K8" s="731"/>
    </row>
    <row r="9" spans="1:11" s="811" customFormat="1" x14ac:dyDescent="0.2">
      <c r="A9" s="808"/>
      <c r="B9" s="808"/>
      <c r="C9" s="808"/>
      <c r="D9" s="808"/>
      <c r="E9" s="808"/>
      <c r="F9" s="808"/>
      <c r="G9" s="808"/>
      <c r="H9" s="808"/>
      <c r="I9" s="808"/>
      <c r="J9" s="808"/>
      <c r="K9" s="797"/>
    </row>
    <row r="10" spans="1:11" s="564" customFormat="1" x14ac:dyDescent="0.2">
      <c r="A10" s="808"/>
      <c r="B10" s="808"/>
      <c r="C10" s="808"/>
      <c r="D10" s="808"/>
      <c r="E10" s="808"/>
      <c r="F10" s="808"/>
      <c r="G10" s="808"/>
      <c r="H10" s="808"/>
      <c r="I10" s="808"/>
      <c r="J10" s="808"/>
      <c r="K10" s="797"/>
    </row>
    <row r="11" spans="1:11" x14ac:dyDescent="0.2">
      <c r="A11" s="808"/>
      <c r="B11" s="808"/>
      <c r="C11" s="808"/>
      <c r="D11" s="808"/>
      <c r="E11" s="808"/>
      <c r="F11" s="808"/>
      <c r="G11" s="808"/>
      <c r="H11" s="808"/>
      <c r="I11" s="808"/>
      <c r="J11" s="808"/>
      <c r="K11" s="797"/>
    </row>
    <row r="12" spans="1:11" ht="15.75" hidden="1" x14ac:dyDescent="0.25">
      <c r="A12" s="369"/>
      <c r="B12" s="455"/>
      <c r="C12" s="455"/>
      <c r="D12" s="456"/>
      <c r="E12" s="456"/>
      <c r="F12" s="28"/>
      <c r="G12" s="28"/>
      <c r="H12" s="28"/>
      <c r="I12" s="28"/>
      <c r="J12" s="156"/>
    </row>
    <row r="13" spans="1:11" ht="15.75" hidden="1" x14ac:dyDescent="0.25">
      <c r="A13" s="369"/>
      <c r="B13" s="455"/>
      <c r="C13" s="455"/>
      <c r="D13" s="456"/>
      <c r="E13" s="456"/>
      <c r="F13" s="28"/>
      <c r="G13" s="28"/>
      <c r="H13" s="28"/>
      <c r="I13" s="28"/>
      <c r="J13" s="156"/>
    </row>
    <row r="14" spans="1:11" ht="15.75" hidden="1" x14ac:dyDescent="0.25">
      <c r="A14" s="369"/>
      <c r="B14" s="455"/>
      <c r="C14" s="455"/>
      <c r="D14" s="171" t="s">
        <v>281</v>
      </c>
      <c r="E14" s="171"/>
      <c r="F14" s="171" t="s">
        <v>292</v>
      </c>
      <c r="G14" s="171"/>
      <c r="H14" s="171" t="s">
        <v>281</v>
      </c>
      <c r="I14" s="171"/>
      <c r="J14" s="171" t="s">
        <v>292</v>
      </c>
    </row>
    <row r="15" spans="1:11" ht="15.75" hidden="1" x14ac:dyDescent="0.25">
      <c r="A15" s="42"/>
      <c r="B15" s="455"/>
      <c r="C15" s="455"/>
      <c r="D15" s="171" t="s">
        <v>435</v>
      </c>
      <c r="E15" s="171"/>
      <c r="F15" s="171" t="s">
        <v>435</v>
      </c>
      <c r="G15" s="171"/>
      <c r="H15" s="171" t="s">
        <v>436</v>
      </c>
      <c r="I15" s="171"/>
      <c r="J15" s="171" t="s">
        <v>436</v>
      </c>
    </row>
    <row r="16" spans="1:11" hidden="1" x14ac:dyDescent="0.2">
      <c r="A16" s="217"/>
      <c r="B16" s="217"/>
      <c r="C16" s="217"/>
      <c r="D16" s="289" t="s">
        <v>32</v>
      </c>
      <c r="E16" s="289"/>
      <c r="F16" s="289" t="s">
        <v>32</v>
      </c>
      <c r="G16" s="289"/>
      <c r="H16" s="289" t="s">
        <v>32</v>
      </c>
      <c r="I16" s="289"/>
      <c r="J16" s="289" t="s">
        <v>32</v>
      </c>
    </row>
    <row r="17" spans="1:10" hidden="1" x14ac:dyDescent="0.2">
      <c r="A17" s="268"/>
      <c r="B17" s="217"/>
      <c r="C17" s="149"/>
      <c r="D17" s="289"/>
      <c r="E17" s="289"/>
      <c r="F17" s="289"/>
      <c r="G17" s="289"/>
      <c r="H17" s="290"/>
      <c r="I17" s="290"/>
      <c r="J17" s="290"/>
    </row>
    <row r="18" spans="1:10" hidden="1" x14ac:dyDescent="0.2">
      <c r="A18" s="217"/>
      <c r="B18" s="217"/>
      <c r="C18" s="457"/>
      <c r="D18" s="349">
        <v>199</v>
      </c>
      <c r="E18" s="458"/>
      <c r="F18" s="349">
        <v>0</v>
      </c>
      <c r="G18" s="458"/>
      <c r="H18" s="349">
        <v>7</v>
      </c>
      <c r="I18" s="458"/>
      <c r="J18" s="349">
        <v>0</v>
      </c>
    </row>
    <row r="19" spans="1:10" hidden="1" x14ac:dyDescent="0.2">
      <c r="A19" s="217"/>
      <c r="B19" s="217"/>
      <c r="C19" s="457"/>
      <c r="D19" s="349">
        <v>6251</v>
      </c>
      <c r="E19" s="458"/>
      <c r="F19" s="349">
        <v>0</v>
      </c>
      <c r="G19" s="458"/>
      <c r="H19" s="349">
        <v>5906</v>
      </c>
      <c r="I19" s="458"/>
      <c r="J19" s="349">
        <v>0</v>
      </c>
    </row>
    <row r="20" spans="1:10" hidden="1" x14ac:dyDescent="0.2">
      <c r="A20" s="217"/>
      <c r="B20" s="217"/>
      <c r="C20" s="457"/>
      <c r="D20" s="349">
        <v>1372</v>
      </c>
      <c r="E20" s="458"/>
      <c r="F20" s="349">
        <v>0</v>
      </c>
      <c r="G20" s="458"/>
      <c r="H20" s="349">
        <v>4616</v>
      </c>
      <c r="I20" s="458"/>
      <c r="J20" s="349">
        <v>0</v>
      </c>
    </row>
    <row r="21" spans="1:10" hidden="1" x14ac:dyDescent="0.2">
      <c r="A21" s="217"/>
      <c r="B21" s="217"/>
      <c r="C21" s="236"/>
      <c r="D21" s="349">
        <v>1676</v>
      </c>
      <c r="E21" s="458"/>
      <c r="F21" s="349">
        <v>0</v>
      </c>
      <c r="G21" s="458"/>
      <c r="H21" s="349">
        <v>1885</v>
      </c>
      <c r="I21" s="458"/>
      <c r="J21" s="349">
        <v>0</v>
      </c>
    </row>
    <row r="22" spans="1:10" hidden="1" x14ac:dyDescent="0.2">
      <c r="A22" s="217"/>
      <c r="B22" s="217"/>
      <c r="C22" s="236"/>
      <c r="D22" s="349">
        <v>2005</v>
      </c>
      <c r="E22" s="458"/>
      <c r="F22" s="349">
        <v>0</v>
      </c>
      <c r="G22" s="458"/>
      <c r="H22" s="349">
        <v>9919</v>
      </c>
      <c r="I22" s="458"/>
      <c r="J22" s="349">
        <v>0</v>
      </c>
    </row>
    <row r="23" spans="1:10" hidden="1" x14ac:dyDescent="0.2">
      <c r="A23" s="217"/>
      <c r="B23" s="217"/>
      <c r="C23" s="236"/>
      <c r="D23" s="349">
        <v>39</v>
      </c>
      <c r="E23" s="458"/>
      <c r="F23" s="349">
        <v>0</v>
      </c>
      <c r="G23" s="458"/>
      <c r="H23" s="349">
        <v>4</v>
      </c>
      <c r="I23" s="458"/>
      <c r="J23" s="349">
        <v>0</v>
      </c>
    </row>
    <row r="24" spans="1:10" hidden="1" x14ac:dyDescent="0.2">
      <c r="A24" s="610"/>
      <c r="B24" s="610"/>
      <c r="C24" s="236"/>
      <c r="D24" s="349">
        <v>43</v>
      </c>
      <c r="E24" s="458"/>
      <c r="F24" s="349">
        <v>0</v>
      </c>
      <c r="G24" s="458"/>
      <c r="H24" s="349">
        <v>149</v>
      </c>
      <c r="I24" s="458"/>
      <c r="J24" s="349">
        <v>0</v>
      </c>
    </row>
    <row r="25" spans="1:10" hidden="1" x14ac:dyDescent="0.2">
      <c r="A25" s="610"/>
      <c r="B25" s="610"/>
      <c r="C25" s="236"/>
      <c r="D25" s="349">
        <v>87869</v>
      </c>
      <c r="E25" s="459"/>
      <c r="F25" s="349">
        <v>15082</v>
      </c>
      <c r="G25" s="458"/>
      <c r="H25" s="349">
        <v>1734</v>
      </c>
      <c r="I25" s="459"/>
      <c r="J25" s="349">
        <v>0</v>
      </c>
    </row>
    <row r="26" spans="1:10" hidden="1" x14ac:dyDescent="0.2">
      <c r="A26" s="610"/>
      <c r="B26" s="610"/>
      <c r="C26" s="236"/>
      <c r="D26" s="366">
        <v>-87</v>
      </c>
      <c r="E26" s="459"/>
      <c r="F26" s="349">
        <v>0</v>
      </c>
      <c r="G26" s="458"/>
      <c r="H26" s="349">
        <v>0</v>
      </c>
      <c r="I26" s="459"/>
      <c r="J26" s="349">
        <v>0</v>
      </c>
    </row>
    <row r="27" spans="1:10" hidden="1" x14ac:dyDescent="0.2">
      <c r="A27" s="610"/>
      <c r="B27" s="610"/>
      <c r="C27" s="307"/>
      <c r="D27" s="460">
        <f>SUM(D18:D26)</f>
        <v>99367</v>
      </c>
      <c r="E27" s="32"/>
      <c r="F27" s="460">
        <f>SUM(F18:F26)</f>
        <v>15082</v>
      </c>
      <c r="G27" s="32"/>
      <c r="H27" s="460">
        <f>SUM(H18:H26)</f>
        <v>24220</v>
      </c>
      <c r="I27" s="32"/>
      <c r="J27" s="460">
        <f>SUM(J18:J26)</f>
        <v>0</v>
      </c>
    </row>
    <row r="28" spans="1:10" hidden="1" x14ac:dyDescent="0.2">
      <c r="A28" s="610"/>
      <c r="B28" s="610"/>
      <c r="C28" s="236"/>
      <c r="D28" s="458"/>
      <c r="E28" s="459"/>
      <c r="F28" s="458"/>
      <c r="G28" s="459"/>
      <c r="H28" s="458"/>
      <c r="I28" s="459"/>
      <c r="J28" s="458"/>
    </row>
    <row r="29" spans="1:10" hidden="1" x14ac:dyDescent="0.2">
      <c r="A29" s="610"/>
      <c r="B29" s="149" t="s">
        <v>328</v>
      </c>
      <c r="C29" s="461"/>
      <c r="D29" s="349">
        <v>5865</v>
      </c>
      <c r="E29" s="459"/>
      <c r="F29" s="349">
        <v>4071</v>
      </c>
      <c r="G29" s="459"/>
      <c r="H29" s="349">
        <v>212</v>
      </c>
      <c r="I29" s="459"/>
      <c r="J29" s="349">
        <v>0</v>
      </c>
    </row>
    <row r="30" spans="1:10" hidden="1" x14ac:dyDescent="0.2">
      <c r="A30" s="610"/>
      <c r="B30" s="149" t="s">
        <v>329</v>
      </c>
      <c r="C30" s="461"/>
      <c r="D30" s="349">
        <v>999</v>
      </c>
      <c r="E30" s="459"/>
      <c r="F30" s="349">
        <v>0</v>
      </c>
      <c r="G30" s="459"/>
      <c r="H30" s="349">
        <v>10238</v>
      </c>
      <c r="I30" s="459"/>
      <c r="J30" s="349">
        <v>0</v>
      </c>
    </row>
    <row r="31" spans="1:10" hidden="1" x14ac:dyDescent="0.2">
      <c r="A31" s="610"/>
      <c r="B31" s="610"/>
      <c r="C31" s="461"/>
      <c r="D31" s="349">
        <v>2922</v>
      </c>
      <c r="E31" s="459"/>
      <c r="F31" s="349">
        <v>0</v>
      </c>
      <c r="G31" s="459"/>
      <c r="H31" s="349">
        <v>5482</v>
      </c>
      <c r="I31" s="459"/>
      <c r="J31" s="349">
        <v>0</v>
      </c>
    </row>
    <row r="32" spans="1:10" hidden="1" x14ac:dyDescent="0.2">
      <c r="A32" s="610"/>
      <c r="B32" s="610"/>
      <c r="C32" s="461"/>
      <c r="D32" s="349">
        <v>0</v>
      </c>
      <c r="E32" s="459"/>
      <c r="F32" s="349">
        <v>0</v>
      </c>
      <c r="G32" s="459"/>
      <c r="H32" s="349">
        <v>367</v>
      </c>
      <c r="I32" s="459"/>
      <c r="J32" s="349">
        <v>0</v>
      </c>
    </row>
    <row r="33" spans="1:10" hidden="1" x14ac:dyDescent="0.2">
      <c r="A33" s="610"/>
      <c r="B33" s="610"/>
      <c r="C33" s="461"/>
      <c r="D33" s="349">
        <v>7886</v>
      </c>
      <c r="E33" s="459"/>
      <c r="F33" s="445">
        <v>-1179</v>
      </c>
      <c r="G33" s="459"/>
      <c r="H33" s="349">
        <f>86881-316</f>
        <v>86565</v>
      </c>
      <c r="I33" s="459"/>
      <c r="J33" s="349">
        <v>11823</v>
      </c>
    </row>
    <row r="34" spans="1:10" ht="15.75" hidden="1" thickBot="1" x14ac:dyDescent="0.25">
      <c r="A34" s="4"/>
      <c r="B34" s="610"/>
      <c r="C34" s="307"/>
      <c r="D34" s="360">
        <f>SUM(D27:D33)</f>
        <v>117039</v>
      </c>
      <c r="E34" s="32"/>
      <c r="F34" s="360">
        <f>SUM(F27:F33)</f>
        <v>17974</v>
      </c>
      <c r="G34" s="32"/>
      <c r="H34" s="360">
        <f>SUM(H27:H33)</f>
        <v>127084</v>
      </c>
      <c r="I34" s="32"/>
      <c r="J34" s="360">
        <f>SUM(J27:J33)</f>
        <v>11823</v>
      </c>
    </row>
    <row r="35" spans="1:10" hidden="1" x14ac:dyDescent="0.2">
      <c r="A35" s="4"/>
      <c r="B35" s="610"/>
      <c r="C35" s="307"/>
      <c r="D35" s="32"/>
      <c r="E35" s="32"/>
      <c r="F35" s="32"/>
      <c r="G35" s="32"/>
      <c r="H35" s="32"/>
      <c r="I35" s="32"/>
      <c r="J35" s="32"/>
    </row>
    <row r="36" spans="1:10" hidden="1" x14ac:dyDescent="0.2">
      <c r="A36" s="818"/>
      <c r="B36" s="617"/>
      <c r="C36" s="617"/>
      <c r="D36" s="351"/>
      <c r="E36" s="351"/>
      <c r="F36" s="351"/>
      <c r="G36" s="462"/>
      <c r="H36" s="351"/>
      <c r="I36" s="351"/>
      <c r="J36" s="351"/>
    </row>
    <row r="37" spans="1:10" hidden="1" x14ac:dyDescent="0.2">
      <c r="A37" s="217"/>
      <c r="B37" s="217"/>
      <c r="C37" s="457"/>
      <c r="D37" s="349">
        <v>454</v>
      </c>
      <c r="E37" s="458"/>
      <c r="F37" s="349">
        <v>0</v>
      </c>
      <c r="G37" s="458"/>
      <c r="H37" s="349">
        <v>16</v>
      </c>
      <c r="I37" s="458"/>
      <c r="J37" s="349">
        <v>0</v>
      </c>
    </row>
    <row r="38" spans="1:10" hidden="1" x14ac:dyDescent="0.2">
      <c r="A38" s="217"/>
      <c r="B38" s="217"/>
      <c r="C38" s="457"/>
      <c r="D38" s="349">
        <v>5823</v>
      </c>
      <c r="E38" s="458"/>
      <c r="F38" s="349">
        <v>0</v>
      </c>
      <c r="G38" s="458"/>
      <c r="H38" s="349">
        <v>3949</v>
      </c>
      <c r="I38" s="458"/>
      <c r="J38" s="349">
        <v>0</v>
      </c>
    </row>
    <row r="39" spans="1:10" hidden="1" x14ac:dyDescent="0.2">
      <c r="A39" s="217"/>
      <c r="B39" s="217"/>
      <c r="C39" s="457"/>
      <c r="D39" s="349">
        <v>613</v>
      </c>
      <c r="E39" s="458"/>
      <c r="F39" s="349">
        <v>0</v>
      </c>
      <c r="G39" s="458"/>
      <c r="H39" s="349">
        <v>3844</v>
      </c>
      <c r="I39" s="458"/>
      <c r="J39" s="349">
        <v>0</v>
      </c>
    </row>
    <row r="40" spans="1:10" hidden="1" x14ac:dyDescent="0.2">
      <c r="A40" s="217"/>
      <c r="B40" s="217"/>
      <c r="C40" s="236"/>
      <c r="D40" s="349">
        <v>3582</v>
      </c>
      <c r="E40" s="458"/>
      <c r="F40" s="349">
        <v>0</v>
      </c>
      <c r="G40" s="458"/>
      <c r="H40" s="349">
        <v>1922</v>
      </c>
      <c r="I40" s="458"/>
      <c r="J40" s="349">
        <v>0</v>
      </c>
    </row>
    <row r="41" spans="1:10" hidden="1" x14ac:dyDescent="0.2">
      <c r="A41" s="217"/>
      <c r="B41" s="217"/>
      <c r="C41" s="236"/>
      <c r="D41" s="349">
        <v>1821</v>
      </c>
      <c r="E41" s="458"/>
      <c r="F41" s="349">
        <v>0</v>
      </c>
      <c r="G41" s="458"/>
      <c r="H41" s="349">
        <v>9241</v>
      </c>
      <c r="I41" s="458"/>
      <c r="J41" s="349">
        <v>0</v>
      </c>
    </row>
    <row r="42" spans="1:10" hidden="1" x14ac:dyDescent="0.2">
      <c r="A42" s="217"/>
      <c r="B42" s="217"/>
      <c r="C42" s="236"/>
      <c r="D42" s="349">
        <v>23</v>
      </c>
      <c r="E42" s="458"/>
      <c r="F42" s="349">
        <v>0</v>
      </c>
      <c r="G42" s="458"/>
      <c r="H42" s="349">
        <v>1</v>
      </c>
      <c r="I42" s="458"/>
      <c r="J42" s="349">
        <v>0</v>
      </c>
    </row>
    <row r="43" spans="1:10" hidden="1" x14ac:dyDescent="0.2">
      <c r="A43" s="610"/>
      <c r="B43" s="610"/>
      <c r="C43" s="236"/>
      <c r="D43" s="349">
        <v>28</v>
      </c>
      <c r="E43" s="458"/>
      <c r="F43" s="349">
        <v>0</v>
      </c>
      <c r="G43" s="458"/>
      <c r="H43" s="349">
        <v>34</v>
      </c>
      <c r="I43" s="458"/>
      <c r="J43" s="349">
        <v>0</v>
      </c>
    </row>
    <row r="44" spans="1:10" hidden="1" x14ac:dyDescent="0.2">
      <c r="A44" s="610"/>
      <c r="B44" s="610"/>
      <c r="C44" s="236"/>
      <c r="D44" s="349">
        <v>65010</v>
      </c>
      <c r="E44" s="459"/>
      <c r="F44" s="349">
        <v>11715</v>
      </c>
      <c r="G44" s="458"/>
      <c r="H44" s="349">
        <v>1765</v>
      </c>
      <c r="I44" s="459"/>
      <c r="J44" s="349">
        <v>0</v>
      </c>
    </row>
    <row r="45" spans="1:10" hidden="1" x14ac:dyDescent="0.2">
      <c r="A45" s="610"/>
      <c r="B45" s="610"/>
      <c r="C45" s="236"/>
      <c r="D45" s="445">
        <v>-94</v>
      </c>
      <c r="E45" s="459"/>
      <c r="F45" s="349">
        <v>0</v>
      </c>
      <c r="G45" s="458"/>
      <c r="H45" s="349">
        <v>0</v>
      </c>
      <c r="I45" s="459"/>
      <c r="J45" s="349">
        <v>0</v>
      </c>
    </row>
    <row r="46" spans="1:10" hidden="1" x14ac:dyDescent="0.2">
      <c r="A46" s="610"/>
      <c r="B46" s="610"/>
      <c r="C46" s="307"/>
      <c r="D46" s="463">
        <f>SUM(D37:D45)</f>
        <v>77260</v>
      </c>
      <c r="E46" s="37"/>
      <c r="F46" s="463">
        <f>SUM(F37:F45)</f>
        <v>11715</v>
      </c>
      <c r="G46" s="32"/>
      <c r="H46" s="463">
        <f>SUM(H37:H45)</f>
        <v>20772</v>
      </c>
      <c r="I46" s="37"/>
      <c r="J46" s="463">
        <f>SUM(J37:J45)</f>
        <v>0</v>
      </c>
    </row>
    <row r="47" spans="1:10" hidden="1" x14ac:dyDescent="0.2">
      <c r="A47" s="610"/>
      <c r="B47" s="610"/>
      <c r="C47" s="236"/>
      <c r="D47" s="458"/>
      <c r="E47" s="459"/>
      <c r="F47" s="458"/>
      <c r="G47" s="459"/>
      <c r="H47" s="458"/>
      <c r="I47" s="459"/>
      <c r="J47" s="458"/>
    </row>
    <row r="48" spans="1:10" hidden="1" x14ac:dyDescent="0.2">
      <c r="A48" s="610"/>
      <c r="B48" s="149" t="s">
        <v>328</v>
      </c>
      <c r="C48" s="461"/>
      <c r="D48" s="349">
        <v>4863</v>
      </c>
      <c r="E48" s="459"/>
      <c r="F48" s="349">
        <v>4140</v>
      </c>
      <c r="G48" s="459"/>
      <c r="H48" s="349">
        <v>38</v>
      </c>
      <c r="I48" s="459"/>
      <c r="J48" s="349">
        <v>0</v>
      </c>
    </row>
    <row r="49" spans="1:10" hidden="1" x14ac:dyDescent="0.2">
      <c r="A49" s="610"/>
      <c r="B49" s="149" t="s">
        <v>329</v>
      </c>
      <c r="C49" s="461"/>
      <c r="D49" s="349">
        <v>585</v>
      </c>
      <c r="E49" s="459"/>
      <c r="F49" s="349">
        <v>0</v>
      </c>
      <c r="G49" s="459"/>
      <c r="H49" s="349">
        <v>10173</v>
      </c>
      <c r="I49" s="459"/>
      <c r="J49" s="349">
        <v>0</v>
      </c>
    </row>
    <row r="50" spans="1:10" hidden="1" x14ac:dyDescent="0.2">
      <c r="A50" s="610"/>
      <c r="B50" s="610"/>
      <c r="C50" s="461"/>
      <c r="D50" s="349">
        <v>1535</v>
      </c>
      <c r="E50" s="459"/>
      <c r="F50" s="349">
        <v>0</v>
      </c>
      <c r="G50" s="459"/>
      <c r="H50" s="349">
        <v>6877</v>
      </c>
      <c r="I50" s="459"/>
      <c r="J50" s="349">
        <v>0</v>
      </c>
    </row>
    <row r="51" spans="1:10" hidden="1" x14ac:dyDescent="0.2">
      <c r="A51" s="610"/>
      <c r="B51" s="610"/>
      <c r="C51" s="461"/>
      <c r="D51" s="349">
        <v>16</v>
      </c>
      <c r="E51" s="459"/>
      <c r="F51" s="349">
        <v>0</v>
      </c>
      <c r="G51" s="459"/>
      <c r="H51" s="349">
        <v>39</v>
      </c>
      <c r="I51" s="459"/>
      <c r="J51" s="349">
        <v>0</v>
      </c>
    </row>
    <row r="52" spans="1:10" hidden="1" x14ac:dyDescent="0.2">
      <c r="A52" s="610"/>
      <c r="B52" s="610"/>
      <c r="C52" s="461"/>
      <c r="D52" s="349">
        <v>6769</v>
      </c>
      <c r="E52" s="459"/>
      <c r="F52" s="445">
        <v>-654</v>
      </c>
      <c r="G52" s="459"/>
      <c r="H52" s="349">
        <f>65349+1393</f>
        <v>66742</v>
      </c>
      <c r="I52" s="459"/>
      <c r="J52" s="349">
        <f>11749+894</f>
        <v>12643</v>
      </c>
    </row>
    <row r="53" spans="1:10" ht="15.75" hidden="1" thickBot="1" x14ac:dyDescent="0.25">
      <c r="A53" s="4"/>
      <c r="B53" s="610"/>
      <c r="C53" s="307"/>
      <c r="D53" s="361">
        <f>SUM(D46:D52)</f>
        <v>91028</v>
      </c>
      <c r="E53" s="37"/>
      <c r="F53" s="361">
        <f>SUM(F46:F52)</f>
        <v>15201</v>
      </c>
      <c r="G53" s="32"/>
      <c r="H53" s="361">
        <f>SUM(H46:H52)</f>
        <v>104641</v>
      </c>
      <c r="I53" s="37"/>
      <c r="J53" s="361">
        <f>SUM(J46:J52)</f>
        <v>12643</v>
      </c>
    </row>
    <row r="54" spans="1:10" hidden="1" x14ac:dyDescent="0.2">
      <c r="A54" s="623"/>
      <c r="B54" s="623"/>
      <c r="C54" s="623"/>
      <c r="D54" s="49"/>
      <c r="E54" s="49"/>
      <c r="F54" s="49"/>
      <c r="G54" s="49"/>
      <c r="H54" s="49"/>
      <c r="I54" s="49"/>
      <c r="J54" s="49"/>
    </row>
    <row r="55" spans="1:10" hidden="1" x14ac:dyDescent="0.2">
      <c r="A55" s="164"/>
      <c r="B55" s="164"/>
      <c r="C55" s="164"/>
      <c r="D55" s="49"/>
      <c r="E55" s="49"/>
      <c r="F55" s="49"/>
      <c r="G55" s="49"/>
      <c r="H55" s="49"/>
      <c r="I55" s="49"/>
      <c r="J55" s="49"/>
    </row>
    <row r="56" spans="1:10" x14ac:dyDescent="0.2">
      <c r="A56" s="164"/>
      <c r="B56" s="164"/>
      <c r="C56" s="164"/>
      <c r="D56" s="49"/>
      <c r="E56" s="49"/>
      <c r="F56" s="49"/>
      <c r="G56" s="49"/>
      <c r="H56" s="49"/>
      <c r="I56" s="49"/>
      <c r="J56" s="49"/>
    </row>
    <row r="57" spans="1:10" x14ac:dyDescent="0.2">
      <c r="A57" s="164"/>
      <c r="B57" s="164"/>
      <c r="C57" s="164"/>
      <c r="D57" s="49"/>
      <c r="E57" s="49"/>
      <c r="F57" s="49"/>
      <c r="G57" s="49"/>
      <c r="H57" s="464"/>
      <c r="I57" s="464"/>
      <c r="J57" s="464"/>
    </row>
    <row r="58" spans="1:10" x14ac:dyDescent="0.2">
      <c r="A58" s="164"/>
      <c r="B58" s="164"/>
      <c r="C58" s="164"/>
      <c r="D58" s="49"/>
      <c r="E58" s="49"/>
      <c r="F58" s="49"/>
      <c r="G58" s="49"/>
      <c r="H58" s="464"/>
      <c r="I58" s="464"/>
      <c r="J58" s="464"/>
    </row>
    <row r="59" spans="1:10" x14ac:dyDescent="0.2">
      <c r="A59" s="164"/>
      <c r="B59" s="164"/>
      <c r="C59" s="164"/>
      <c r="D59" s="49"/>
      <c r="E59" s="49"/>
      <c r="F59" s="49"/>
      <c r="G59" s="49"/>
      <c r="H59" s="464"/>
      <c r="I59" s="464"/>
      <c r="J59" s="464"/>
    </row>
    <row r="60" spans="1:10" x14ac:dyDescent="0.2">
      <c r="A60" s="164"/>
      <c r="B60" s="164"/>
      <c r="C60" s="164"/>
      <c r="D60" s="49"/>
      <c r="E60" s="49"/>
      <c r="F60" s="49"/>
      <c r="G60" s="49"/>
      <c r="H60" s="464"/>
      <c r="I60" s="464"/>
      <c r="J60" s="464"/>
    </row>
    <row r="61" spans="1:10" x14ac:dyDescent="0.2">
      <c r="A61" s="164"/>
      <c r="B61" s="164"/>
      <c r="C61" s="164"/>
      <c r="D61" s="49"/>
      <c r="E61" s="49"/>
      <c r="F61" s="49"/>
      <c r="G61" s="49"/>
      <c r="H61" s="464"/>
      <c r="I61" s="464"/>
      <c r="J61" s="464"/>
    </row>
    <row r="62" spans="1:10" x14ac:dyDescent="0.2">
      <c r="A62" s="164"/>
      <c r="B62" s="164"/>
      <c r="C62" s="164"/>
      <c r="D62" s="49"/>
      <c r="E62" s="49"/>
      <c r="F62" s="49"/>
      <c r="G62" s="49"/>
      <c r="H62" s="464"/>
      <c r="I62" s="464"/>
      <c r="J62" s="464"/>
    </row>
    <row r="63" spans="1:10" x14ac:dyDescent="0.2">
      <c r="A63" s="164"/>
      <c r="B63" s="164"/>
      <c r="C63" s="164"/>
      <c r="D63" s="49"/>
      <c r="E63" s="49"/>
      <c r="F63" s="49"/>
      <c r="G63" s="49"/>
      <c r="H63" s="464"/>
      <c r="I63" s="464"/>
      <c r="J63" s="464"/>
    </row>
    <row r="64" spans="1:10" x14ac:dyDescent="0.2">
      <c r="A64" s="164"/>
      <c r="B64" s="164"/>
      <c r="C64" s="164"/>
      <c r="D64" s="49"/>
      <c r="E64" s="49"/>
      <c r="F64" s="49"/>
      <c r="G64" s="49"/>
      <c r="H64" s="49"/>
      <c r="I64" s="49"/>
      <c r="J64" s="49"/>
    </row>
    <row r="65" spans="1:10" x14ac:dyDescent="0.2">
      <c r="A65" s="164"/>
      <c r="B65" s="164"/>
      <c r="C65" s="164"/>
      <c r="D65" s="49"/>
      <c r="E65" s="49"/>
      <c r="F65" s="49"/>
      <c r="G65" s="49"/>
      <c r="H65" s="49"/>
      <c r="I65" s="49"/>
      <c r="J65" s="49"/>
    </row>
    <row r="66" spans="1:10" x14ac:dyDescent="0.2">
      <c r="A66" s="164"/>
      <c r="B66" s="164"/>
      <c r="C66" s="164"/>
      <c r="D66" s="49"/>
      <c r="E66" s="49"/>
      <c r="F66" s="49"/>
      <c r="G66" s="49"/>
      <c r="H66" s="49"/>
      <c r="I66" s="49"/>
      <c r="J66" s="49"/>
    </row>
    <row r="67" spans="1:10" x14ac:dyDescent="0.2">
      <c r="A67" s="164"/>
      <c r="B67" s="164"/>
      <c r="C67" s="164"/>
      <c r="D67" s="49"/>
      <c r="E67" s="49"/>
      <c r="F67" s="49"/>
      <c r="G67" s="49"/>
      <c r="H67" s="49"/>
      <c r="I67" s="49"/>
      <c r="J67" s="49"/>
    </row>
    <row r="68" spans="1:10" x14ac:dyDescent="0.2">
      <c r="A68" s="164"/>
      <c r="B68" s="164"/>
      <c r="C68" s="164"/>
      <c r="D68" s="49"/>
      <c r="E68" s="49"/>
      <c r="F68" s="49"/>
      <c r="G68" s="49"/>
      <c r="H68" s="49"/>
      <c r="I68" s="49"/>
      <c r="J68" s="49"/>
    </row>
    <row r="69" spans="1:10" x14ac:dyDescent="0.2">
      <c r="A69" s="164"/>
      <c r="B69" s="164"/>
      <c r="C69" s="164"/>
      <c r="D69" s="49"/>
      <c r="E69" s="49"/>
      <c r="F69" s="49"/>
      <c r="G69" s="49"/>
      <c r="H69" s="49"/>
      <c r="I69" s="49"/>
      <c r="J69" s="49"/>
    </row>
    <row r="70" spans="1:10" x14ac:dyDescent="0.2">
      <c r="A70" s="164"/>
      <c r="B70" s="164"/>
      <c r="C70" s="164"/>
      <c r="D70" s="49"/>
      <c r="E70" s="49"/>
      <c r="F70" s="49"/>
      <c r="G70" s="49"/>
      <c r="H70" s="49"/>
      <c r="I70" s="49"/>
      <c r="J70" s="49"/>
    </row>
    <row r="71" spans="1:10" x14ac:dyDescent="0.2">
      <c r="A71" s="164"/>
      <c r="B71" s="164"/>
      <c r="C71" s="164"/>
      <c r="D71" s="48"/>
      <c r="E71" s="48"/>
      <c r="F71" s="48"/>
      <c r="G71" s="48"/>
      <c r="H71" s="48"/>
      <c r="I71" s="48"/>
      <c r="J71" s="48"/>
    </row>
    <row r="72" spans="1:10" x14ac:dyDescent="0.2">
      <c r="A72" s="164"/>
      <c r="B72" s="164"/>
      <c r="C72" s="164"/>
      <c r="D72" s="48"/>
      <c r="E72" s="48"/>
      <c r="F72" s="48"/>
      <c r="G72" s="48"/>
      <c r="H72" s="48"/>
      <c r="I72" s="48"/>
      <c r="J72" s="48"/>
    </row>
    <row r="73" spans="1:10" x14ac:dyDescent="0.2">
      <c r="A73" s="164"/>
      <c r="B73" s="164"/>
      <c r="C73" s="164"/>
      <c r="D73" s="48"/>
      <c r="E73" s="48"/>
      <c r="F73" s="48"/>
      <c r="G73" s="48"/>
      <c r="H73" s="48"/>
      <c r="I73" s="48"/>
      <c r="J73" s="48"/>
    </row>
    <row r="74" spans="1:10" x14ac:dyDescent="0.2">
      <c r="A74" s="164"/>
      <c r="B74" s="164"/>
      <c r="C74" s="164"/>
      <c r="D74" s="48"/>
      <c r="E74" s="48"/>
      <c r="F74" s="48"/>
      <c r="G74" s="48"/>
      <c r="H74" s="48"/>
      <c r="I74" s="48"/>
      <c r="J74" s="48"/>
    </row>
    <row r="75" spans="1:10" x14ac:dyDescent="0.2">
      <c r="A75" s="164"/>
      <c r="B75" s="164"/>
      <c r="C75" s="164"/>
      <c r="D75" s="48"/>
      <c r="E75" s="48"/>
      <c r="F75" s="48"/>
      <c r="G75" s="48"/>
      <c r="H75" s="48"/>
      <c r="I75" s="48"/>
      <c r="J75" s="48"/>
    </row>
    <row r="76" spans="1:10" x14ac:dyDescent="0.2">
      <c r="A76" s="164"/>
      <c r="B76" s="164"/>
      <c r="C76" s="164"/>
      <c r="D76" s="48"/>
      <c r="E76" s="48"/>
      <c r="F76" s="48"/>
      <c r="G76" s="48"/>
      <c r="H76" s="48"/>
      <c r="I76" s="48"/>
      <c r="J76" s="48"/>
    </row>
    <row r="77" spans="1:10" x14ac:dyDescent="0.2">
      <c r="A77" s="164"/>
      <c r="B77" s="164"/>
      <c r="C77" s="164"/>
      <c r="D77" s="48"/>
      <c r="E77" s="48"/>
      <c r="F77" s="48"/>
      <c r="G77" s="48"/>
      <c r="H77" s="48"/>
      <c r="I77" s="48"/>
      <c r="J77" s="48"/>
    </row>
    <row r="78" spans="1:10" x14ac:dyDescent="0.2">
      <c r="A78" s="164"/>
      <c r="B78" s="164"/>
      <c r="C78" s="164"/>
      <c r="D78" s="48"/>
      <c r="E78" s="48"/>
      <c r="F78" s="48"/>
      <c r="G78" s="48"/>
      <c r="H78" s="48"/>
      <c r="I78" s="48"/>
      <c r="J78" s="48"/>
    </row>
    <row r="79" spans="1:10" x14ac:dyDescent="0.2">
      <c r="D79" s="454"/>
      <c r="E79" s="454"/>
      <c r="F79" s="454"/>
      <c r="G79" s="454"/>
      <c r="H79" s="454"/>
      <c r="I79" s="454"/>
      <c r="J79" s="454"/>
    </row>
    <row r="80" spans="1:10" x14ac:dyDescent="0.2">
      <c r="D80" s="454"/>
      <c r="E80" s="454"/>
      <c r="F80" s="454"/>
      <c r="G80" s="454"/>
      <c r="H80" s="454"/>
      <c r="I80" s="454"/>
      <c r="J80" s="454"/>
    </row>
    <row r="81" spans="4:10" x14ac:dyDescent="0.2">
      <c r="D81" s="454"/>
      <c r="E81" s="454"/>
      <c r="F81" s="454"/>
      <c r="G81" s="454"/>
      <c r="H81" s="454"/>
      <c r="I81" s="454"/>
      <c r="J81" s="454"/>
    </row>
    <row r="82" spans="4:10" x14ac:dyDescent="0.2">
      <c r="D82" s="454"/>
      <c r="E82" s="454"/>
      <c r="F82" s="454"/>
      <c r="G82" s="454"/>
      <c r="H82" s="454"/>
      <c r="I82" s="454"/>
      <c r="J82" s="454"/>
    </row>
    <row r="83" spans="4:10" x14ac:dyDescent="0.2">
      <c r="D83" s="454"/>
      <c r="E83" s="454"/>
      <c r="F83" s="454"/>
      <c r="G83" s="454"/>
      <c r="H83" s="454"/>
      <c r="I83" s="454"/>
      <c r="J83" s="454"/>
    </row>
    <row r="84" spans="4:10" x14ac:dyDescent="0.2">
      <c r="D84" s="454"/>
      <c r="E84" s="454"/>
      <c r="F84" s="454"/>
      <c r="G84" s="454"/>
      <c r="H84" s="454"/>
      <c r="I84" s="454"/>
      <c r="J84" s="454"/>
    </row>
    <row r="85" spans="4:10" x14ac:dyDescent="0.2">
      <c r="D85" s="454"/>
      <c r="E85" s="454"/>
      <c r="F85" s="454"/>
      <c r="G85" s="454"/>
      <c r="H85" s="454"/>
      <c r="I85" s="454"/>
      <c r="J85" s="454"/>
    </row>
    <row r="86" spans="4:10" x14ac:dyDescent="0.2">
      <c r="D86" s="454"/>
      <c r="E86" s="454"/>
      <c r="F86" s="454"/>
      <c r="G86" s="454"/>
      <c r="H86" s="454"/>
      <c r="I86" s="454"/>
      <c r="J86" s="454"/>
    </row>
    <row r="87" spans="4:10" x14ac:dyDescent="0.2">
      <c r="D87" s="454"/>
      <c r="E87" s="454"/>
      <c r="F87" s="454"/>
      <c r="G87" s="454"/>
      <c r="H87" s="454"/>
      <c r="I87" s="454"/>
      <c r="J87" s="454"/>
    </row>
    <row r="88" spans="4:10" x14ac:dyDescent="0.2">
      <c r="D88" s="454"/>
      <c r="E88" s="454"/>
      <c r="F88" s="454"/>
      <c r="G88" s="454"/>
      <c r="H88" s="454"/>
      <c r="I88" s="454"/>
      <c r="J88" s="454"/>
    </row>
    <row r="89" spans="4:10" x14ac:dyDescent="0.2">
      <c r="D89" s="454"/>
      <c r="E89" s="454"/>
      <c r="F89" s="454"/>
      <c r="G89" s="454"/>
      <c r="H89" s="454"/>
      <c r="I89" s="454"/>
      <c r="J89" s="454"/>
    </row>
    <row r="90" spans="4:10" x14ac:dyDescent="0.2">
      <c r="D90" s="454"/>
      <c r="E90" s="454"/>
      <c r="F90" s="454"/>
      <c r="G90" s="454"/>
      <c r="H90" s="454"/>
      <c r="I90" s="454"/>
      <c r="J90" s="454"/>
    </row>
    <row r="91" spans="4:10" x14ac:dyDescent="0.2">
      <c r="D91" s="454"/>
      <c r="E91" s="454"/>
      <c r="F91" s="454"/>
      <c r="G91" s="454"/>
      <c r="H91" s="454"/>
      <c r="I91" s="454"/>
      <c r="J91" s="454"/>
    </row>
    <row r="92" spans="4:10" x14ac:dyDescent="0.2">
      <c r="D92" s="454"/>
      <c r="E92" s="454"/>
      <c r="F92" s="454"/>
      <c r="G92" s="454"/>
      <c r="H92" s="454"/>
      <c r="I92" s="454"/>
      <c r="J92" s="454"/>
    </row>
    <row r="93" spans="4:10" x14ac:dyDescent="0.2">
      <c r="D93" s="454"/>
      <c r="E93" s="454"/>
      <c r="F93" s="454"/>
      <c r="G93" s="454"/>
      <c r="H93" s="454"/>
      <c r="I93" s="454"/>
      <c r="J93" s="454"/>
    </row>
    <row r="94" spans="4:10" x14ac:dyDescent="0.2">
      <c r="D94" s="454"/>
      <c r="E94" s="454"/>
      <c r="F94" s="454"/>
      <c r="G94" s="454"/>
      <c r="H94" s="454"/>
      <c r="I94" s="454"/>
      <c r="J94" s="454"/>
    </row>
    <row r="95" spans="4:10" x14ac:dyDescent="0.2">
      <c r="D95" s="454"/>
      <c r="E95" s="454"/>
      <c r="F95" s="454"/>
      <c r="G95" s="454"/>
      <c r="H95" s="454"/>
      <c r="I95" s="454"/>
      <c r="J95" s="454"/>
    </row>
    <row r="96" spans="4:10" x14ac:dyDescent="0.2">
      <c r="D96" s="454"/>
      <c r="E96" s="454"/>
      <c r="F96" s="454"/>
      <c r="G96" s="454"/>
      <c r="H96" s="454"/>
      <c r="I96" s="454"/>
      <c r="J96" s="454"/>
    </row>
  </sheetData>
  <customSheetViews>
    <customSheetView guid="{44A2B057-7D30-4594-817B-0DBCD9A92E4A}" fitToPage="1" hiddenRows="1">
      <selection activeCell="O67" sqref="O66:O67"/>
      <pageMargins left="0.70866141732283472" right="0.70866141732283472" top="0.74803149606299213" bottom="0.74803149606299213" header="0.31496062992125984" footer="0.31496062992125984"/>
      <pageSetup paperSize="9" scale="90" orientation="portrait" r:id="rId1"/>
      <headerFooter>
        <oddFooter>&amp;C&amp;A</oddFooter>
      </headerFooter>
    </customSheetView>
    <customSheetView guid="{7FD99AA4-5903-494A-9F09-AEC84FBFFB84}" fitToPage="1" hiddenRows="1">
      <selection activeCell="O67" sqref="O66:O67"/>
      <pageMargins left="0.70866141732283472" right="0.70866141732283472" top="0.74803149606299213" bottom="0.74803149606299213" header="0.31496062992125984" footer="0.31496062992125984"/>
      <pageSetup paperSize="9" scale="90"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90" orientation="portrait" r:id="rId3"/>
  <headerFooter>
    <oddFooter>&amp;C&amp;A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pageSetUpPr fitToPage="1"/>
  </sheetPr>
  <dimension ref="A1:K39"/>
  <sheetViews>
    <sheetView workbookViewId="0">
      <selection activeCell="H50" sqref="H50"/>
    </sheetView>
  </sheetViews>
  <sheetFormatPr defaultRowHeight="15" x14ac:dyDescent="0.2"/>
  <sheetData>
    <row r="1" spans="1:11" ht="15.75" x14ac:dyDescent="0.25">
      <c r="A1" s="20" t="str">
        <f>+'1'!A1</f>
        <v>CWM TAF LOCAL HEALTH BOARD ANNUAL ACCOUNTS 2018-19</v>
      </c>
      <c r="B1" s="68"/>
      <c r="C1" s="68"/>
      <c r="D1" s="68"/>
      <c r="E1" s="550"/>
      <c r="F1" s="550"/>
      <c r="G1" s="550"/>
      <c r="H1" s="550"/>
      <c r="I1" s="800"/>
      <c r="J1" s="800"/>
      <c r="K1" s="316"/>
    </row>
    <row r="2" spans="1:11" x14ac:dyDescent="0.2">
      <c r="I2" s="828"/>
      <c r="J2" s="828"/>
      <c r="K2" s="316"/>
    </row>
    <row r="3" spans="1:11" ht="15.75" x14ac:dyDescent="0.25">
      <c r="A3" s="537" t="s">
        <v>671</v>
      </c>
      <c r="I3" s="316"/>
      <c r="J3" s="316"/>
      <c r="K3" s="316"/>
    </row>
    <row r="4" spans="1:11" x14ac:dyDescent="0.2">
      <c r="A4" s="623"/>
      <c r="B4" s="623"/>
      <c r="C4" s="623"/>
      <c r="D4" s="623"/>
      <c r="E4" s="623"/>
      <c r="F4" s="623"/>
      <c r="G4" s="623"/>
      <c r="H4" s="623"/>
    </row>
    <row r="5" spans="1:11" x14ac:dyDescent="0.2">
      <c r="A5" s="857"/>
      <c r="B5" s="623"/>
      <c r="C5" s="623"/>
      <c r="D5" s="623"/>
      <c r="E5" s="623"/>
      <c r="F5" s="623"/>
      <c r="G5" s="623"/>
      <c r="H5" s="623"/>
    </row>
    <row r="6" spans="1:11" x14ac:dyDescent="0.2">
      <c r="A6" s="857"/>
      <c r="B6" s="623"/>
      <c r="C6" s="623"/>
      <c r="D6" s="623"/>
      <c r="E6" s="623"/>
      <c r="F6" s="623"/>
      <c r="G6" s="623"/>
      <c r="H6" s="623"/>
    </row>
    <row r="7" spans="1:11" x14ac:dyDescent="0.2">
      <c r="A7" s="857"/>
      <c r="B7" s="623"/>
      <c r="C7" s="623"/>
      <c r="D7" s="623"/>
      <c r="E7" s="623"/>
      <c r="F7" s="623"/>
      <c r="G7" s="623"/>
      <c r="H7" s="623"/>
    </row>
    <row r="8" spans="1:11" x14ac:dyDescent="0.2">
      <c r="A8" s="819"/>
      <c r="B8" s="623"/>
      <c r="C8" s="623"/>
      <c r="D8" s="623"/>
      <c r="E8" s="623"/>
      <c r="F8" s="623"/>
      <c r="G8" s="623"/>
      <c r="H8" s="623"/>
    </row>
    <row r="9" spans="1:11" x14ac:dyDescent="0.2">
      <c r="A9" s="819"/>
      <c r="B9" s="623"/>
      <c r="C9" s="623"/>
      <c r="D9" s="623"/>
      <c r="E9" s="623"/>
      <c r="F9" s="623"/>
      <c r="G9" s="623"/>
      <c r="H9" s="623"/>
    </row>
    <row r="10" spans="1:11" x14ac:dyDescent="0.2">
      <c r="A10" s="819"/>
      <c r="B10" s="623"/>
      <c r="C10" s="623"/>
      <c r="D10" s="623"/>
      <c r="E10" s="623"/>
      <c r="F10" s="623"/>
      <c r="G10" s="623"/>
      <c r="H10" s="623"/>
    </row>
    <row r="11" spans="1:11" x14ac:dyDescent="0.2">
      <c r="A11" s="819"/>
      <c r="B11" s="623"/>
      <c r="C11" s="623"/>
      <c r="D11" s="623"/>
      <c r="E11" s="623"/>
      <c r="F11" s="623"/>
      <c r="G11" s="623"/>
      <c r="H11" s="623"/>
    </row>
    <row r="12" spans="1:11" s="828" customFormat="1" x14ac:dyDescent="0.2">
      <c r="A12" s="819"/>
      <c r="B12" s="819"/>
      <c r="C12" s="819"/>
      <c r="D12" s="819"/>
      <c r="E12" s="819"/>
      <c r="F12" s="819"/>
      <c r="G12" s="819"/>
      <c r="H12" s="819"/>
    </row>
    <row r="13" spans="1:11" x14ac:dyDescent="0.2">
      <c r="A13" s="623"/>
      <c r="B13" s="623"/>
      <c r="C13" s="623"/>
      <c r="D13" s="623"/>
      <c r="E13" s="623"/>
      <c r="F13" s="623"/>
      <c r="G13" s="623"/>
      <c r="H13" s="623"/>
    </row>
    <row r="14" spans="1:11" x14ac:dyDescent="0.2">
      <c r="A14" s="819"/>
      <c r="B14" s="623"/>
      <c r="C14" s="623"/>
      <c r="D14" s="623"/>
      <c r="E14" s="623"/>
      <c r="F14" s="623"/>
      <c r="G14" s="623"/>
      <c r="H14" s="623"/>
    </row>
    <row r="15" spans="1:11" x14ac:dyDescent="0.2">
      <c r="A15" s="819"/>
      <c r="B15" s="623"/>
      <c r="C15" s="623"/>
      <c r="D15" s="623"/>
      <c r="E15" s="623"/>
      <c r="F15" s="623"/>
      <c r="G15" s="623"/>
      <c r="H15" s="623"/>
    </row>
    <row r="16" spans="1:11" x14ac:dyDescent="0.2">
      <c r="A16" s="819"/>
      <c r="B16" s="623"/>
      <c r="C16" s="623"/>
      <c r="D16" s="623"/>
      <c r="E16" s="623"/>
      <c r="F16" s="623"/>
      <c r="G16" s="623"/>
      <c r="H16" s="623"/>
    </row>
    <row r="17" spans="1:8" x14ac:dyDescent="0.2">
      <c r="A17" s="819"/>
      <c r="B17" s="623"/>
      <c r="C17" s="623"/>
      <c r="D17" s="623"/>
      <c r="E17" s="623"/>
      <c r="F17" s="623"/>
      <c r="G17" s="623"/>
      <c r="H17" s="623"/>
    </row>
    <row r="18" spans="1:8" x14ac:dyDescent="0.2">
      <c r="A18" s="819"/>
      <c r="B18" s="623"/>
      <c r="C18" s="623"/>
      <c r="D18" s="623"/>
      <c r="E18" s="623"/>
      <c r="F18" s="623"/>
      <c r="G18" s="623"/>
      <c r="H18" s="623"/>
    </row>
    <row r="19" spans="1:8" x14ac:dyDescent="0.2">
      <c r="A19" s="623"/>
      <c r="B19" s="623"/>
      <c r="C19" s="623"/>
      <c r="D19" s="623"/>
      <c r="E19" s="623"/>
      <c r="F19" s="623"/>
      <c r="G19" s="623"/>
      <c r="H19" s="623"/>
    </row>
    <row r="20" spans="1:8" x14ac:dyDescent="0.2">
      <c r="A20" s="819"/>
      <c r="B20" s="623"/>
      <c r="C20" s="623"/>
      <c r="D20" s="623"/>
      <c r="E20" s="623"/>
      <c r="F20" s="623"/>
      <c r="G20" s="623"/>
      <c r="H20" s="623"/>
    </row>
    <row r="21" spans="1:8" x14ac:dyDescent="0.2">
      <c r="A21" s="819"/>
      <c r="B21" s="623"/>
      <c r="C21" s="623"/>
      <c r="D21" s="623"/>
      <c r="E21" s="623"/>
      <c r="F21" s="623"/>
      <c r="G21" s="623"/>
      <c r="H21" s="623"/>
    </row>
    <row r="22" spans="1:8" x14ac:dyDescent="0.2">
      <c r="A22" s="819"/>
      <c r="B22" s="623"/>
      <c r="C22" s="623"/>
      <c r="D22" s="623"/>
      <c r="E22" s="623"/>
      <c r="F22" s="623"/>
      <c r="G22" s="623"/>
      <c r="H22" s="623"/>
    </row>
    <row r="23" spans="1:8" x14ac:dyDescent="0.2">
      <c r="A23" s="819"/>
      <c r="B23" s="623"/>
      <c r="C23" s="623"/>
      <c r="D23" s="623"/>
      <c r="E23" s="623"/>
      <c r="F23" s="623"/>
      <c r="G23" s="623"/>
      <c r="H23" s="623"/>
    </row>
    <row r="24" spans="1:8" x14ac:dyDescent="0.2">
      <c r="A24" s="819"/>
      <c r="B24" s="623"/>
      <c r="C24" s="623"/>
      <c r="D24" s="623"/>
      <c r="E24" s="623"/>
      <c r="F24" s="623"/>
      <c r="G24" s="623"/>
      <c r="H24" s="623"/>
    </row>
    <row r="25" spans="1:8" x14ac:dyDescent="0.2">
      <c r="A25" s="819"/>
      <c r="B25" s="623"/>
      <c r="C25" s="623"/>
      <c r="D25" s="623"/>
      <c r="E25" s="623"/>
      <c r="F25" s="623"/>
      <c r="G25" s="623"/>
      <c r="H25" s="623"/>
    </row>
    <row r="26" spans="1:8" x14ac:dyDescent="0.2">
      <c r="A26" s="819"/>
      <c r="B26" s="623"/>
      <c r="C26" s="623"/>
      <c r="D26" s="623"/>
      <c r="E26" s="623"/>
      <c r="F26" s="623"/>
      <c r="G26" s="623"/>
      <c r="H26" s="623"/>
    </row>
    <row r="27" spans="1:8" x14ac:dyDescent="0.2">
      <c r="A27" s="623"/>
      <c r="B27" s="623"/>
      <c r="C27" s="623"/>
      <c r="D27" s="623"/>
      <c r="E27" s="623"/>
      <c r="F27" s="623"/>
      <c r="G27" s="623"/>
      <c r="H27" s="623"/>
    </row>
    <row r="28" spans="1:8" x14ac:dyDescent="0.2">
      <c r="A28" s="623"/>
      <c r="B28" s="623"/>
      <c r="C28" s="623"/>
      <c r="D28" s="623"/>
      <c r="E28" s="623"/>
      <c r="F28" s="623"/>
      <c r="G28" s="623"/>
      <c r="H28" s="623"/>
    </row>
    <row r="29" spans="1:8" x14ac:dyDescent="0.2">
      <c r="A29" s="623"/>
      <c r="B29" s="623"/>
      <c r="C29" s="623"/>
      <c r="D29" s="623"/>
      <c r="E29" s="623"/>
      <c r="F29" s="623"/>
      <c r="G29" s="623"/>
      <c r="H29" s="623"/>
    </row>
    <row r="30" spans="1:8" x14ac:dyDescent="0.2">
      <c r="A30" s="623"/>
      <c r="B30" s="623"/>
      <c r="C30" s="623"/>
      <c r="D30" s="623"/>
      <c r="E30" s="623"/>
      <c r="F30" s="623"/>
      <c r="G30" s="623"/>
      <c r="H30" s="623"/>
    </row>
    <row r="31" spans="1:8" x14ac:dyDescent="0.2">
      <c r="A31" s="623"/>
      <c r="B31" s="623"/>
      <c r="C31" s="623"/>
      <c r="D31" s="623"/>
      <c r="E31" s="623"/>
      <c r="F31" s="623"/>
      <c r="G31" s="623"/>
      <c r="H31" s="623"/>
    </row>
    <row r="32" spans="1:8" x14ac:dyDescent="0.2">
      <c r="A32" s="623"/>
      <c r="B32" s="623"/>
      <c r="C32" s="623"/>
      <c r="D32" s="623"/>
      <c r="E32" s="623"/>
      <c r="F32" s="623"/>
      <c r="G32" s="623"/>
      <c r="H32" s="623"/>
    </row>
    <row r="33" spans="1:8" x14ac:dyDescent="0.2">
      <c r="A33" s="623"/>
      <c r="B33" s="623"/>
      <c r="C33" s="623"/>
      <c r="D33" s="623"/>
      <c r="E33" s="623"/>
      <c r="F33" s="623"/>
      <c r="G33" s="623"/>
      <c r="H33" s="623"/>
    </row>
    <row r="34" spans="1:8" x14ac:dyDescent="0.2">
      <c r="A34" s="623"/>
      <c r="B34" s="623"/>
      <c r="C34" s="623"/>
      <c r="D34" s="623"/>
      <c r="E34" s="623"/>
      <c r="F34" s="623"/>
      <c r="G34" s="623"/>
      <c r="H34" s="623"/>
    </row>
    <row r="35" spans="1:8" x14ac:dyDescent="0.2">
      <c r="A35" s="623"/>
      <c r="B35" s="623"/>
      <c r="C35" s="623"/>
      <c r="D35" s="623"/>
      <c r="E35" s="623"/>
      <c r="F35" s="623"/>
      <c r="G35" s="623"/>
      <c r="H35" s="623"/>
    </row>
    <row r="36" spans="1:8" x14ac:dyDescent="0.2">
      <c r="A36" s="623"/>
      <c r="B36" s="623"/>
      <c r="C36" s="623"/>
      <c r="D36" s="623"/>
      <c r="E36" s="623"/>
      <c r="F36" s="623"/>
      <c r="G36" s="623"/>
      <c r="H36" s="623"/>
    </row>
    <row r="37" spans="1:8" x14ac:dyDescent="0.2">
      <c r="A37" s="623"/>
      <c r="B37" s="623"/>
      <c r="C37" s="623"/>
      <c r="D37" s="623"/>
      <c r="E37" s="623"/>
      <c r="F37" s="623"/>
      <c r="G37" s="623"/>
      <c r="H37" s="623"/>
    </row>
    <row r="38" spans="1:8" x14ac:dyDescent="0.2">
      <c r="A38" s="623"/>
      <c r="B38" s="623"/>
      <c r="C38" s="623"/>
      <c r="D38" s="623"/>
      <c r="E38" s="623"/>
      <c r="F38" s="623"/>
      <c r="G38" s="623"/>
      <c r="H38" s="623"/>
    </row>
    <row r="39" spans="1:8" x14ac:dyDescent="0.2">
      <c r="A39" s="623"/>
      <c r="B39" s="623"/>
      <c r="C39" s="623"/>
      <c r="D39" s="623"/>
      <c r="E39" s="623"/>
      <c r="F39" s="623"/>
      <c r="G39" s="623"/>
      <c r="H39" s="623"/>
    </row>
  </sheetData>
  <customSheetViews>
    <customSheetView guid="{44A2B057-7D30-4594-817B-0DBCD9A92E4A}" fitToPage="1">
      <selection activeCell="N26" sqref="N26"/>
      <pageMargins left="0.70866141732283472" right="0.70866141732283472" top="0.74803149606299213" bottom="0.74803149606299213" header="0.31496062992125984" footer="0.31496062992125984"/>
      <pageSetup paperSize="9" scale="84" orientation="portrait" r:id="rId1"/>
      <headerFooter>
        <oddFooter>&amp;C&amp;A</oddFooter>
      </headerFooter>
    </customSheetView>
    <customSheetView guid="{7FD99AA4-5903-494A-9F09-AEC84FBFFB84}" fitToPage="1">
      <selection activeCell="N26" sqref="N26"/>
      <pageMargins left="0.70866141732283472" right="0.70866141732283472" top="0.74803149606299213" bottom="0.74803149606299213" header="0.31496062992125984" footer="0.31496062992125984"/>
      <pageSetup paperSize="9" scale="84"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4" orientation="portrait" r:id="rId3"/>
  <headerFooter>
    <oddFooter>&amp;C&amp;A</oddFooter>
  </headerFooter>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Q94"/>
  <sheetViews>
    <sheetView topLeftCell="A64" workbookViewId="0">
      <selection activeCell="T74" sqref="T74"/>
    </sheetView>
  </sheetViews>
  <sheetFormatPr defaultRowHeight="15" x14ac:dyDescent="0.2"/>
  <cols>
    <col min="1" max="3" width="8.88671875" style="945"/>
    <col min="4" max="4" width="2.21875" style="945" customWidth="1"/>
    <col min="5" max="5" width="8.88671875" style="945"/>
    <col min="6" max="6" width="1.77734375" style="945" customWidth="1"/>
    <col min="7" max="7" width="2.6640625" style="945" customWidth="1"/>
    <col min="8" max="8" width="8.88671875" style="945"/>
    <col min="9" max="9" width="0.6640625" style="945" customWidth="1"/>
    <col min="10" max="10" width="9.6640625" style="945" customWidth="1"/>
    <col min="11" max="11" width="0.6640625" style="945" customWidth="1"/>
    <col min="12" max="12" width="9.6640625" style="945" customWidth="1"/>
    <col min="13" max="13" width="0.6640625" style="945" customWidth="1"/>
    <col min="14" max="14" width="11.6640625" style="945" customWidth="1"/>
    <col min="15" max="16" width="8.88671875" style="945"/>
  </cols>
  <sheetData>
    <row r="1" spans="1:17" ht="15.75" x14ac:dyDescent="0.25">
      <c r="A1" s="1295" t="str">
        <f>+'1'!A1</f>
        <v>CWM TAF LOCAL HEALTH BOARD ANNUAL ACCOUNTS 2018-19</v>
      </c>
      <c r="B1" s="1296"/>
      <c r="C1" s="1296"/>
      <c r="D1" s="1296"/>
      <c r="E1" s="1296"/>
      <c r="F1" s="1296"/>
      <c r="G1" s="1296"/>
      <c r="H1" s="1296"/>
      <c r="I1" s="1296"/>
      <c r="J1" s="1296"/>
      <c r="K1" s="1296"/>
      <c r="L1" s="1296"/>
      <c r="M1" s="1296"/>
      <c r="N1" s="1296"/>
    </row>
    <row r="3" spans="1:17" ht="15.75" x14ac:dyDescent="0.25">
      <c r="A3" s="1297" t="s">
        <v>672</v>
      </c>
      <c r="B3" s="1298"/>
      <c r="C3" s="1298"/>
      <c r="D3" s="1298"/>
      <c r="E3" s="1298"/>
      <c r="F3" s="1298"/>
      <c r="G3" s="1298"/>
      <c r="H3" s="1298"/>
      <c r="I3" s="1298"/>
      <c r="J3" s="1298"/>
      <c r="K3" s="1298"/>
      <c r="L3" s="1298"/>
      <c r="M3" s="1298"/>
      <c r="N3" s="1299"/>
    </row>
    <row r="4" spans="1:17" x14ac:dyDescent="0.2">
      <c r="A4" s="1214"/>
      <c r="B4" s="1298"/>
      <c r="C4" s="1298"/>
      <c r="D4" s="1298"/>
      <c r="E4" s="1298"/>
      <c r="F4" s="1298"/>
      <c r="G4" s="1298"/>
      <c r="H4" s="1298"/>
      <c r="I4" s="1298"/>
      <c r="J4" s="1298"/>
      <c r="K4" s="1298"/>
      <c r="L4" s="1298"/>
      <c r="M4" s="1298"/>
      <c r="N4" s="922"/>
    </row>
    <row r="5" spans="1:17" s="828" customFormat="1" x14ac:dyDescent="0.2">
      <c r="A5" s="1030" t="s">
        <v>728</v>
      </c>
      <c r="B5" s="1298"/>
      <c r="C5" s="1298"/>
      <c r="D5" s="1298"/>
      <c r="E5" s="1298"/>
      <c r="F5" s="1298"/>
      <c r="G5" s="1298"/>
      <c r="H5" s="1298"/>
      <c r="I5" s="1298"/>
      <c r="J5" s="1298"/>
      <c r="K5" s="1298"/>
      <c r="L5" s="1298"/>
      <c r="M5" s="1298"/>
      <c r="N5" s="922"/>
      <c r="O5" s="945"/>
      <c r="P5" s="945"/>
    </row>
    <row r="6" spans="1:17" s="828" customFormat="1" x14ac:dyDescent="0.2">
      <c r="A6" s="670" t="s">
        <v>729</v>
      </c>
      <c r="B6" s="1298"/>
      <c r="C6" s="1298"/>
      <c r="D6" s="1298"/>
      <c r="E6" s="1298"/>
      <c r="F6" s="1298"/>
      <c r="G6" s="1298"/>
      <c r="H6" s="1298"/>
      <c r="I6" s="1298"/>
      <c r="J6" s="1298"/>
      <c r="K6" s="1298"/>
      <c r="L6" s="1298"/>
      <c r="M6" s="1298"/>
      <c r="N6" s="922"/>
      <c r="O6" s="945"/>
      <c r="P6" s="945"/>
    </row>
    <row r="7" spans="1:17" s="828" customFormat="1" x14ac:dyDescent="0.2">
      <c r="A7" s="1214"/>
      <c r="B7" s="1298"/>
      <c r="C7" s="1298"/>
      <c r="D7" s="1298"/>
      <c r="E7" s="1298"/>
      <c r="F7" s="1298"/>
      <c r="G7" s="1298"/>
      <c r="H7" s="1298"/>
      <c r="I7" s="1298"/>
      <c r="J7" s="1298"/>
      <c r="K7" s="1298"/>
      <c r="L7" s="1298"/>
      <c r="M7" s="1298"/>
      <c r="N7" s="922"/>
      <c r="O7" s="945"/>
      <c r="P7" s="945"/>
    </row>
    <row r="8" spans="1:17" s="1060" customFormat="1" x14ac:dyDescent="0.2">
      <c r="A8" s="810" t="s">
        <v>730</v>
      </c>
      <c r="B8" s="1300"/>
      <c r="C8" s="1300"/>
      <c r="D8" s="1300"/>
      <c r="E8" s="1300"/>
      <c r="F8" s="1300"/>
      <c r="G8" s="1300"/>
      <c r="H8" s="1300"/>
      <c r="I8" s="1300"/>
      <c r="J8" s="1300"/>
      <c r="K8" s="1300"/>
      <c r="L8" s="1300"/>
      <c r="M8" s="1300"/>
      <c r="N8" s="1301"/>
      <c r="O8" s="1090"/>
      <c r="P8" s="1090"/>
    </row>
    <row r="9" spans="1:17" s="1060" customFormat="1" ht="15.75" x14ac:dyDescent="0.25">
      <c r="A9" s="810" t="s">
        <v>731</v>
      </c>
      <c r="B9" s="1300"/>
      <c r="C9" s="1300"/>
      <c r="D9" s="1302"/>
      <c r="E9" s="1303"/>
      <c r="F9" s="1303"/>
      <c r="G9" s="1300"/>
      <c r="H9" s="1300"/>
      <c r="I9" s="1300"/>
      <c r="J9" s="1300"/>
      <c r="K9" s="1300"/>
      <c r="L9" s="1300"/>
      <c r="M9" s="1300"/>
      <c r="N9" s="1304"/>
      <c r="O9" s="1090"/>
      <c r="P9" s="1090"/>
    </row>
    <row r="10" spans="1:17" s="1060" customFormat="1" ht="15.75" x14ac:dyDescent="0.25">
      <c r="A10" s="810" t="s">
        <v>732</v>
      </c>
      <c r="B10" s="1300"/>
      <c r="C10" s="1300"/>
      <c r="D10" s="1302"/>
      <c r="E10" s="1303"/>
      <c r="F10" s="1303"/>
      <c r="G10" s="1300"/>
      <c r="H10" s="1300"/>
      <c r="I10" s="1300"/>
      <c r="J10" s="1300"/>
      <c r="K10" s="1300"/>
      <c r="L10" s="1300"/>
      <c r="M10" s="1300"/>
      <c r="N10" s="1304"/>
      <c r="O10" s="1090"/>
      <c r="P10" s="1090"/>
      <c r="Q10" s="1057"/>
    </row>
    <row r="11" spans="1:17" s="828" customFormat="1" ht="15.75" x14ac:dyDescent="0.25">
      <c r="A11" s="1214"/>
      <c r="B11" s="1298"/>
      <c r="C11" s="1298"/>
      <c r="D11" s="1219"/>
      <c r="E11" s="1305"/>
      <c r="F11" s="1305"/>
      <c r="G11" s="1298"/>
      <c r="H11" s="1306" t="s">
        <v>752</v>
      </c>
      <c r="I11" s="1306"/>
      <c r="J11" s="1306" t="s">
        <v>752</v>
      </c>
      <c r="K11" s="1306"/>
      <c r="L11" s="1306" t="s">
        <v>752</v>
      </c>
      <c r="M11" s="1306"/>
      <c r="N11" s="1306" t="s">
        <v>752</v>
      </c>
      <c r="O11" s="945"/>
      <c r="P11" s="945"/>
      <c r="Q11" s="835"/>
    </row>
    <row r="12" spans="1:17" s="828" customFormat="1" x14ac:dyDescent="0.2">
      <c r="A12" s="1307"/>
      <c r="B12" s="1308"/>
      <c r="C12" s="1308"/>
      <c r="D12" s="1309"/>
      <c r="E12" s="1310"/>
      <c r="F12" s="1310"/>
      <c r="G12" s="1310"/>
      <c r="H12" s="1216" t="s">
        <v>674</v>
      </c>
      <c r="I12" s="929"/>
      <c r="J12" s="929" t="s">
        <v>675</v>
      </c>
      <c r="K12" s="1217"/>
      <c r="L12" s="929" t="s">
        <v>676</v>
      </c>
      <c r="M12" s="1217"/>
      <c r="N12" s="929" t="s">
        <v>677</v>
      </c>
      <c r="O12" s="945"/>
      <c r="P12" s="945"/>
    </row>
    <row r="13" spans="1:17" s="828" customFormat="1" x14ac:dyDescent="0.2">
      <c r="A13" s="1307"/>
      <c r="B13" s="1308"/>
      <c r="C13" s="1308"/>
      <c r="D13" s="1309"/>
      <c r="E13" s="1310"/>
      <c r="F13" s="1311"/>
      <c r="G13" s="1310"/>
      <c r="H13" s="1216" t="s">
        <v>678</v>
      </c>
      <c r="I13" s="929"/>
      <c r="J13" s="1216" t="s">
        <v>678</v>
      </c>
      <c r="K13" s="1217"/>
      <c r="L13" s="1216" t="s">
        <v>679</v>
      </c>
      <c r="M13" s="1217"/>
      <c r="N13" s="1216" t="s">
        <v>680</v>
      </c>
      <c r="O13" s="945"/>
      <c r="P13" s="945"/>
    </row>
    <row r="14" spans="1:17" s="828" customFormat="1" x14ac:dyDescent="0.2">
      <c r="A14" s="1307"/>
      <c r="B14" s="1308"/>
      <c r="C14" s="1308"/>
      <c r="D14" s="1309"/>
      <c r="E14" s="930"/>
      <c r="F14" s="930"/>
      <c r="G14" s="1309"/>
      <c r="H14" s="1312" t="s">
        <v>32</v>
      </c>
      <c r="I14" s="1217"/>
      <c r="J14" s="1312" t="s">
        <v>32</v>
      </c>
      <c r="K14" s="1217"/>
      <c r="L14" s="1312" t="s">
        <v>32</v>
      </c>
      <c r="M14" s="1217"/>
      <c r="N14" s="1312" t="s">
        <v>32</v>
      </c>
      <c r="O14" s="945"/>
      <c r="P14" s="945"/>
    </row>
    <row r="15" spans="1:17" s="828" customFormat="1" x14ac:dyDescent="0.2">
      <c r="A15" s="945"/>
      <c r="B15" s="1308"/>
      <c r="C15" s="1308"/>
      <c r="D15" s="1309"/>
      <c r="E15" s="930"/>
      <c r="F15" s="930"/>
      <c r="G15" s="1309"/>
      <c r="H15" s="930"/>
      <c r="I15" s="930"/>
      <c r="J15" s="930"/>
      <c r="K15" s="1309"/>
      <c r="L15" s="930"/>
      <c r="M15" s="1309"/>
      <c r="N15" s="930"/>
      <c r="O15" s="945"/>
      <c r="P15" s="945"/>
    </row>
    <row r="16" spans="1:17" s="828" customFormat="1" x14ac:dyDescent="0.2">
      <c r="A16" s="1313" t="s">
        <v>683</v>
      </c>
      <c r="B16" s="1308"/>
      <c r="C16" s="1308"/>
      <c r="D16" s="1309"/>
      <c r="E16" s="930"/>
      <c r="F16" s="930"/>
      <c r="G16" s="1309"/>
      <c r="H16" s="1043">
        <v>9</v>
      </c>
      <c r="I16" s="930"/>
      <c r="J16" s="1043">
        <v>692255</v>
      </c>
      <c r="K16" s="930"/>
      <c r="L16" s="1043">
        <v>0</v>
      </c>
      <c r="M16" s="930"/>
      <c r="N16" s="1043">
        <v>2884</v>
      </c>
      <c r="O16" s="945"/>
      <c r="P16" s="945"/>
    </row>
    <row r="17" spans="1:16" s="828" customFormat="1" x14ac:dyDescent="0.2">
      <c r="A17" s="1313"/>
      <c r="B17" s="1308"/>
      <c r="C17" s="1308"/>
      <c r="D17" s="1309"/>
      <c r="E17" s="930"/>
      <c r="F17" s="930"/>
      <c r="G17" s="1309"/>
      <c r="H17" s="1043"/>
      <c r="I17" s="930"/>
      <c r="J17" s="1043"/>
      <c r="K17" s="930"/>
      <c r="L17" s="1043"/>
      <c r="M17" s="930"/>
      <c r="N17" s="1043"/>
      <c r="O17" s="945"/>
      <c r="P17" s="945"/>
    </row>
    <row r="18" spans="1:16" s="828" customFormat="1" x14ac:dyDescent="0.2">
      <c r="A18" s="1313" t="s">
        <v>733</v>
      </c>
      <c r="B18" s="1308"/>
      <c r="C18" s="1308"/>
      <c r="D18" s="1309"/>
      <c r="E18" s="930"/>
      <c r="F18" s="930"/>
      <c r="G18" s="1309"/>
      <c r="H18" s="1043">
        <v>69991</v>
      </c>
      <c r="I18" s="930"/>
      <c r="J18" s="1043">
        <v>7987</v>
      </c>
      <c r="K18" s="930"/>
      <c r="L18" s="1043">
        <v>1170</v>
      </c>
      <c r="M18" s="930"/>
      <c r="N18" s="1043">
        <v>612</v>
      </c>
      <c r="O18" s="945"/>
      <c r="P18" s="945"/>
    </row>
    <row r="19" spans="1:16" s="828" customFormat="1" x14ac:dyDescent="0.2">
      <c r="A19" s="1313"/>
      <c r="B19" s="1308"/>
      <c r="C19" s="1308"/>
      <c r="D19" s="1309"/>
      <c r="E19" s="930"/>
      <c r="F19" s="930"/>
      <c r="G19" s="1309"/>
      <c r="H19" s="1043"/>
      <c r="I19" s="930"/>
      <c r="J19" s="1043"/>
      <c r="K19" s="930"/>
      <c r="L19" s="1043"/>
      <c r="M19" s="930"/>
      <c r="N19" s="1043"/>
      <c r="O19" s="945"/>
      <c r="P19" s="945"/>
    </row>
    <row r="20" spans="1:16" s="828" customFormat="1" x14ac:dyDescent="0.2">
      <c r="A20" s="1314" t="s">
        <v>734</v>
      </c>
      <c r="B20" s="1308"/>
      <c r="C20" s="1308"/>
      <c r="D20" s="1309"/>
      <c r="E20" s="930"/>
      <c r="F20" s="930"/>
      <c r="G20" s="1309"/>
      <c r="H20" s="1043"/>
      <c r="I20" s="930"/>
      <c r="J20" s="1043"/>
      <c r="K20" s="930"/>
      <c r="L20" s="1043"/>
      <c r="M20" s="930"/>
      <c r="N20" s="1043"/>
      <c r="O20" s="945"/>
      <c r="P20" s="945"/>
    </row>
    <row r="21" spans="1:16" s="828" customFormat="1" x14ac:dyDescent="0.2">
      <c r="A21" s="1218" t="s">
        <v>787</v>
      </c>
      <c r="B21" s="1308"/>
      <c r="C21" s="1308"/>
      <c r="D21" s="1309"/>
      <c r="E21" s="930"/>
      <c r="F21" s="930"/>
      <c r="G21" s="1309"/>
      <c r="H21" s="1043">
        <v>702</v>
      </c>
      <c r="I21" s="930"/>
      <c r="J21" s="1043">
        <v>2487</v>
      </c>
      <c r="K21" s="930"/>
      <c r="L21" s="1043">
        <v>271</v>
      </c>
      <c r="M21" s="930"/>
      <c r="N21" s="1043">
        <v>331</v>
      </c>
      <c r="O21" s="945"/>
      <c r="P21" s="945"/>
    </row>
    <row r="22" spans="1:16" s="828" customFormat="1" x14ac:dyDescent="0.2">
      <c r="A22" s="1218" t="s">
        <v>786</v>
      </c>
      <c r="B22" s="1308"/>
      <c r="C22" s="1308"/>
      <c r="D22" s="1309"/>
      <c r="E22" s="930"/>
      <c r="F22" s="930"/>
      <c r="G22" s="1309"/>
      <c r="H22" s="1044">
        <v>19951</v>
      </c>
      <c r="I22" s="930"/>
      <c r="J22" s="1044">
        <v>4270</v>
      </c>
      <c r="K22" s="930"/>
      <c r="L22" s="1044">
        <v>1920</v>
      </c>
      <c r="M22" s="930"/>
      <c r="N22" s="1044">
        <v>979</v>
      </c>
      <c r="O22" s="945"/>
      <c r="P22" s="945"/>
    </row>
    <row r="23" spans="1:16" s="828" customFormat="1" x14ac:dyDescent="0.2">
      <c r="A23" s="1218" t="s">
        <v>788</v>
      </c>
      <c r="B23" s="1308"/>
      <c r="C23" s="1308"/>
      <c r="D23" s="1309"/>
      <c r="E23" s="930"/>
      <c r="F23" s="930"/>
      <c r="G23" s="1309"/>
      <c r="H23" s="1044">
        <v>1309</v>
      </c>
      <c r="I23" s="930"/>
      <c r="J23" s="1044">
        <v>79</v>
      </c>
      <c r="K23" s="930"/>
      <c r="L23" s="1044">
        <v>4</v>
      </c>
      <c r="M23" s="930"/>
      <c r="N23" s="1044">
        <v>19</v>
      </c>
      <c r="O23" s="945"/>
      <c r="P23" s="945"/>
    </row>
    <row r="24" spans="1:16" s="828" customFormat="1" x14ac:dyDescent="0.2">
      <c r="A24" s="1315"/>
      <c r="B24" s="1308"/>
      <c r="C24" s="1308"/>
      <c r="D24" s="1309"/>
      <c r="E24" s="930"/>
      <c r="F24" s="930"/>
      <c r="G24" s="1309"/>
      <c r="H24" s="1044"/>
      <c r="I24" s="930"/>
      <c r="J24" s="1044"/>
      <c r="K24" s="930"/>
      <c r="L24" s="1044"/>
      <c r="M24" s="930"/>
      <c r="N24" s="1044"/>
      <c r="O24" s="945"/>
      <c r="P24" s="945"/>
    </row>
    <row r="25" spans="1:16" s="828" customFormat="1" x14ac:dyDescent="0.2">
      <c r="A25" s="1316" t="s">
        <v>152</v>
      </c>
      <c r="B25" s="1308"/>
      <c r="C25" s="1308"/>
      <c r="D25" s="1309"/>
      <c r="E25" s="930"/>
      <c r="F25" s="930"/>
      <c r="G25" s="1309"/>
      <c r="H25" s="1044"/>
      <c r="I25" s="930"/>
      <c r="J25" s="1044"/>
      <c r="K25" s="930"/>
      <c r="L25" s="1044"/>
      <c r="M25" s="930"/>
      <c r="N25" s="1044"/>
      <c r="O25" s="945"/>
      <c r="P25" s="945"/>
    </row>
    <row r="26" spans="1:16" s="828" customFormat="1" x14ac:dyDescent="0.2">
      <c r="A26" s="1218" t="s">
        <v>735</v>
      </c>
      <c r="B26" s="1308"/>
      <c r="C26" s="1308"/>
      <c r="D26" s="1309"/>
      <c r="E26" s="930"/>
      <c r="F26" s="930"/>
      <c r="G26" s="1309"/>
      <c r="H26" s="1044">
        <v>5894</v>
      </c>
      <c r="I26" s="930"/>
      <c r="J26" s="1044">
        <v>7721</v>
      </c>
      <c r="K26" s="930"/>
      <c r="L26" s="1044">
        <v>641</v>
      </c>
      <c r="M26" s="930"/>
      <c r="N26" s="1044">
        <v>1972</v>
      </c>
      <c r="O26" s="945"/>
      <c r="P26" s="945"/>
    </row>
    <row r="27" spans="1:16" s="828" customFormat="1" x14ac:dyDescent="0.2">
      <c r="A27" s="1218" t="s">
        <v>736</v>
      </c>
      <c r="B27" s="1308"/>
      <c r="C27" s="1308"/>
      <c r="D27" s="1309"/>
      <c r="E27" s="930"/>
      <c r="F27" s="930"/>
      <c r="G27" s="1309"/>
      <c r="H27" s="1043">
        <v>1194</v>
      </c>
      <c r="I27" s="930"/>
      <c r="J27" s="1043">
        <v>21832</v>
      </c>
      <c r="K27" s="930"/>
      <c r="L27" s="1043">
        <v>332</v>
      </c>
      <c r="M27" s="930"/>
      <c r="N27" s="1043">
        <v>761</v>
      </c>
      <c r="O27" s="945"/>
      <c r="P27" s="945"/>
    </row>
    <row r="28" spans="1:16" s="828" customFormat="1" x14ac:dyDescent="0.2">
      <c r="A28" s="1218" t="s">
        <v>737</v>
      </c>
      <c r="B28" s="1308"/>
      <c r="C28" s="1308"/>
      <c r="D28" s="1309"/>
      <c r="E28" s="930"/>
      <c r="F28" s="930"/>
      <c r="G28" s="1309"/>
      <c r="H28" s="1043">
        <v>245</v>
      </c>
      <c r="I28" s="930"/>
      <c r="J28" s="1043">
        <v>147</v>
      </c>
      <c r="K28" s="930"/>
      <c r="L28" s="1043">
        <v>169</v>
      </c>
      <c r="M28" s="930"/>
      <c r="N28" s="1043">
        <v>34</v>
      </c>
      <c r="O28" s="945"/>
      <c r="P28" s="945"/>
    </row>
    <row r="29" spans="1:16" s="828" customFormat="1" x14ac:dyDescent="0.2">
      <c r="A29" s="1218" t="s">
        <v>738</v>
      </c>
      <c r="B29" s="1308"/>
      <c r="C29" s="1308"/>
      <c r="D29" s="1309"/>
      <c r="E29" s="930"/>
      <c r="F29" s="1317"/>
      <c r="G29" s="1309"/>
      <c r="H29" s="930">
        <v>23914</v>
      </c>
      <c r="I29" s="930"/>
      <c r="J29" s="930">
        <v>8771</v>
      </c>
      <c r="K29" s="930"/>
      <c r="L29" s="930">
        <v>752</v>
      </c>
      <c r="M29" s="930"/>
      <c r="N29" s="930">
        <v>1145</v>
      </c>
      <c r="O29" s="945"/>
      <c r="P29" s="945"/>
    </row>
    <row r="30" spans="1:16" s="828" customFormat="1" x14ac:dyDescent="0.2">
      <c r="A30" s="1218" t="s">
        <v>739</v>
      </c>
      <c r="B30" s="1308"/>
      <c r="C30" s="1308"/>
      <c r="D30" s="1309"/>
      <c r="E30" s="1309"/>
      <c r="F30" s="1309"/>
      <c r="G30" s="1309"/>
      <c r="H30" s="930">
        <v>445</v>
      </c>
      <c r="I30" s="930"/>
      <c r="J30" s="930">
        <v>529</v>
      </c>
      <c r="K30" s="930"/>
      <c r="L30" s="930">
        <v>87</v>
      </c>
      <c r="M30" s="930"/>
      <c r="N30" s="930">
        <v>76</v>
      </c>
      <c r="O30" s="945"/>
      <c r="P30" s="945"/>
    </row>
    <row r="31" spans="1:16" s="828" customFormat="1" x14ac:dyDescent="0.2">
      <c r="A31" s="1318" t="s">
        <v>740</v>
      </c>
      <c r="B31" s="1308"/>
      <c r="C31" s="1308"/>
      <c r="D31" s="1309"/>
      <c r="E31" s="1309"/>
      <c r="F31" s="1309"/>
      <c r="G31" s="1309"/>
      <c r="H31" s="930">
        <v>197</v>
      </c>
      <c r="I31" s="930"/>
      <c r="J31" s="930">
        <v>2268</v>
      </c>
      <c r="K31" s="930"/>
      <c r="L31" s="930">
        <v>202</v>
      </c>
      <c r="M31" s="930"/>
      <c r="N31" s="930">
        <v>267</v>
      </c>
      <c r="O31" s="945"/>
      <c r="P31" s="945"/>
    </row>
    <row r="32" spans="1:16" s="828" customFormat="1" x14ac:dyDescent="0.2">
      <c r="A32" s="1318" t="s">
        <v>785</v>
      </c>
      <c r="B32" s="1308"/>
      <c r="C32" s="1308"/>
      <c r="D32" s="1309"/>
      <c r="E32" s="1309"/>
      <c r="F32" s="1309"/>
      <c r="G32" s="1309"/>
      <c r="H32" s="930">
        <v>0</v>
      </c>
      <c r="I32" s="930"/>
      <c r="J32" s="930">
        <v>3510</v>
      </c>
      <c r="K32" s="930"/>
      <c r="L32" s="930">
        <v>0</v>
      </c>
      <c r="M32" s="930"/>
      <c r="N32" s="930">
        <v>250</v>
      </c>
      <c r="O32" s="945"/>
      <c r="P32" s="945"/>
    </row>
    <row r="33" spans="1:16" s="828" customFormat="1" x14ac:dyDescent="0.2">
      <c r="A33" s="1318"/>
      <c r="B33" s="1308"/>
      <c r="C33" s="1308"/>
      <c r="D33" s="1309"/>
      <c r="E33" s="1309"/>
      <c r="F33" s="1309"/>
      <c r="G33" s="1309"/>
      <c r="H33" s="930"/>
      <c r="I33" s="930"/>
      <c r="J33" s="1043"/>
      <c r="K33" s="930"/>
      <c r="L33" s="1043"/>
      <c r="M33" s="930"/>
      <c r="N33" s="1043"/>
      <c r="O33" s="945"/>
      <c r="P33" s="945"/>
    </row>
    <row r="34" spans="1:16" s="828" customFormat="1" ht="15.75" thickBot="1" x14ac:dyDescent="0.25">
      <c r="A34" s="1319" t="s">
        <v>182</v>
      </c>
      <c r="B34" s="1308"/>
      <c r="C34" s="1308"/>
      <c r="D34" s="1309"/>
      <c r="E34" s="1309"/>
      <c r="F34" s="1309"/>
      <c r="G34" s="1309"/>
      <c r="H34" s="1045">
        <f>SUM(H16:H33)</f>
        <v>123851</v>
      </c>
      <c r="I34" s="930"/>
      <c r="J34" s="1045">
        <f>SUM(J16:J33)</f>
        <v>751856</v>
      </c>
      <c r="K34" s="930"/>
      <c r="L34" s="1045">
        <f>SUM(L16:L33)</f>
        <v>5548</v>
      </c>
      <c r="M34" s="930"/>
      <c r="N34" s="1045">
        <f>SUM(N16:N33)</f>
        <v>9330</v>
      </c>
      <c r="O34" s="945"/>
      <c r="P34" s="945"/>
    </row>
    <row r="35" spans="1:16" s="828" customFormat="1" ht="15.75" thickTop="1" x14ac:dyDescent="0.2">
      <c r="A35" s="1283"/>
      <c r="B35" s="1308"/>
      <c r="C35" s="1308"/>
      <c r="D35" s="1309"/>
      <c r="E35" s="1309"/>
      <c r="F35" s="1309"/>
      <c r="G35" s="1309"/>
      <c r="H35" s="1308"/>
      <c r="I35" s="1309"/>
      <c r="J35" s="1309"/>
      <c r="K35" s="1309"/>
      <c r="L35" s="1309"/>
      <c r="M35" s="1309"/>
      <c r="N35" s="1309"/>
      <c r="O35" s="945"/>
      <c r="P35" s="945"/>
    </row>
    <row r="36" spans="1:16" x14ac:dyDescent="0.2">
      <c r="A36" s="1218" t="s">
        <v>806</v>
      </c>
      <c r="B36" s="1308"/>
      <c r="C36" s="1308"/>
      <c r="D36" s="1309"/>
      <c r="E36" s="1309"/>
      <c r="F36" s="1309"/>
      <c r="G36" s="1309"/>
      <c r="H36" s="1308"/>
      <c r="I36" s="1309"/>
      <c r="J36" s="1309"/>
      <c r="K36" s="1309"/>
      <c r="L36" s="1309"/>
      <c r="M36" s="1309"/>
      <c r="N36" s="1309"/>
      <c r="O36" s="1090"/>
    </row>
    <row r="37" spans="1:16" x14ac:dyDescent="0.2">
      <c r="A37" s="1218" t="s">
        <v>807</v>
      </c>
      <c r="B37" s="1320"/>
      <c r="C37" s="1219"/>
      <c r="D37" s="1219"/>
      <c r="E37" s="1321"/>
      <c r="F37" s="1322"/>
      <c r="G37" s="1320"/>
      <c r="H37" s="1219"/>
      <c r="I37" s="1323"/>
      <c r="J37" s="1322"/>
      <c r="K37" s="1323"/>
      <c r="L37" s="1320"/>
      <c r="M37" s="1323"/>
      <c r="N37" s="1323"/>
      <c r="O37" s="1090"/>
    </row>
    <row r="38" spans="1:16" x14ac:dyDescent="0.2">
      <c r="A38" s="1218"/>
      <c r="B38" s="1022"/>
      <c r="C38" s="1022"/>
      <c r="D38" s="1219"/>
      <c r="E38" s="1022"/>
      <c r="F38" s="1220"/>
      <c r="G38" s="1022"/>
      <c r="H38" s="1219"/>
      <c r="I38" s="840"/>
      <c r="J38" s="1220"/>
      <c r="K38" s="840"/>
      <c r="L38" s="1022"/>
      <c r="M38" s="840"/>
      <c r="N38" s="840"/>
      <c r="O38" s="1090"/>
    </row>
    <row r="39" spans="1:16" x14ac:dyDescent="0.2">
      <c r="A39" s="1218" t="s">
        <v>808</v>
      </c>
      <c r="B39" s="1022"/>
      <c r="C39" s="1022"/>
      <c r="D39" s="1219"/>
      <c r="E39" s="1022"/>
      <c r="F39" s="1220"/>
      <c r="G39" s="1022"/>
      <c r="H39" s="1219">
        <v>22866</v>
      </c>
      <c r="I39" s="840"/>
      <c r="J39" s="1220">
        <v>16463</v>
      </c>
      <c r="K39" s="840"/>
      <c r="L39" s="1022">
        <v>4618</v>
      </c>
      <c r="M39" s="840"/>
      <c r="N39" s="840">
        <v>7805</v>
      </c>
      <c r="O39" s="1090"/>
    </row>
    <row r="40" spans="1:16" x14ac:dyDescent="0.2">
      <c r="A40" s="1218" t="s">
        <v>809</v>
      </c>
      <c r="B40" s="1022"/>
      <c r="C40" s="1022"/>
      <c r="D40" s="1219"/>
      <c r="E40" s="1022"/>
      <c r="F40" s="1220"/>
      <c r="G40" s="1022"/>
      <c r="H40" s="1219">
        <v>1977</v>
      </c>
      <c r="I40" s="840"/>
      <c r="J40" s="1220">
        <v>1008</v>
      </c>
      <c r="K40" s="840"/>
      <c r="L40" s="1022">
        <v>442</v>
      </c>
      <c r="M40" s="840"/>
      <c r="N40" s="840">
        <v>271</v>
      </c>
      <c r="O40" s="1090"/>
    </row>
    <row r="41" spans="1:16" x14ac:dyDescent="0.2">
      <c r="A41" s="1218"/>
      <c r="B41" s="1022"/>
      <c r="C41" s="1022"/>
      <c r="D41" s="1219"/>
      <c r="E41" s="1022"/>
      <c r="F41" s="1220"/>
      <c r="G41" s="1022"/>
      <c r="H41" s="1219"/>
      <c r="I41" s="840"/>
      <c r="J41" s="1220"/>
      <c r="K41" s="840"/>
      <c r="O41" s="1090"/>
    </row>
    <row r="42" spans="1:16" s="1269" customFormat="1" x14ac:dyDescent="0.2">
      <c r="A42" s="1265" t="s">
        <v>866</v>
      </c>
      <c r="B42" s="1324"/>
      <c r="C42" s="1324"/>
      <c r="D42" s="1325"/>
      <c r="E42" s="1266"/>
      <c r="F42" s="1266"/>
      <c r="G42" s="1266"/>
      <c r="H42" s="1268"/>
      <c r="I42" s="1266"/>
      <c r="J42" s="1266"/>
      <c r="K42" s="1325"/>
      <c r="L42" s="1267"/>
      <c r="M42" s="1268"/>
      <c r="N42" s="1267"/>
      <c r="O42" s="1326"/>
      <c r="P42" s="1326"/>
    </row>
    <row r="43" spans="1:16" s="1269" customFormat="1" x14ac:dyDescent="0.2">
      <c r="A43" s="1270" t="s">
        <v>867</v>
      </c>
      <c r="B43" s="1324"/>
      <c r="C43" s="1324"/>
      <c r="D43" s="1325"/>
      <c r="E43" s="1266"/>
      <c r="F43" s="1268"/>
      <c r="G43" s="1266"/>
      <c r="H43" s="1268"/>
      <c r="I43" s="1266"/>
      <c r="J43" s="1268"/>
      <c r="K43" s="1325"/>
      <c r="L43" s="1268"/>
      <c r="M43" s="1268"/>
      <c r="N43" s="1268"/>
      <c r="O43" s="1326"/>
      <c r="P43" s="1326"/>
    </row>
    <row r="44" spans="1:16" x14ac:dyDescent="0.2">
      <c r="A44" s="1278"/>
      <c r="B44" s="1278"/>
      <c r="C44" s="1278"/>
      <c r="D44" s="1278"/>
      <c r="E44" s="1277"/>
      <c r="F44" s="1278"/>
      <c r="G44" s="1278"/>
      <c r="H44" s="1278"/>
      <c r="I44" s="1278"/>
      <c r="J44" s="1278"/>
      <c r="K44" s="1278"/>
      <c r="L44" s="1278"/>
      <c r="M44" s="1278"/>
      <c r="N44" s="1278"/>
      <c r="O44" s="1090"/>
    </row>
    <row r="45" spans="1:16" x14ac:dyDescent="0.2">
      <c r="A45" s="1327" t="s">
        <v>810</v>
      </c>
      <c r="B45" s="1328"/>
      <c r="C45" s="1328"/>
      <c r="D45" s="1328"/>
      <c r="E45" s="1328"/>
      <c r="F45" s="1329"/>
      <c r="G45" s="1329"/>
      <c r="H45" s="1329"/>
      <c r="I45" s="1329"/>
      <c r="J45" s="1329"/>
      <c r="K45" s="1329"/>
      <c r="L45" s="1330"/>
      <c r="M45" s="1330"/>
      <c r="N45" s="1331"/>
      <c r="O45" s="1332"/>
      <c r="P45" s="1279"/>
    </row>
    <row r="46" spans="1:16" x14ac:dyDescent="0.2">
      <c r="A46" s="1333"/>
      <c r="B46" s="1334"/>
      <c r="C46" s="1334"/>
      <c r="D46" s="1335"/>
      <c r="E46" s="1334"/>
      <c r="F46" s="1336"/>
      <c r="G46" s="1334"/>
      <c r="H46" s="1335"/>
      <c r="I46" s="1337"/>
      <c r="J46" s="1336"/>
      <c r="K46" s="1337"/>
      <c r="L46" s="1334"/>
      <c r="M46" s="1337"/>
      <c r="N46" s="1337"/>
      <c r="O46" s="1332"/>
      <c r="P46" s="1279"/>
    </row>
    <row r="47" spans="1:16" x14ac:dyDescent="0.2">
      <c r="A47" s="1338" t="s">
        <v>811</v>
      </c>
      <c r="B47" s="1339"/>
      <c r="C47" s="1339"/>
      <c r="D47" s="1315"/>
      <c r="E47" s="1338" t="s">
        <v>812</v>
      </c>
      <c r="F47" s="1340"/>
      <c r="G47" s="1339"/>
      <c r="H47" s="1257"/>
      <c r="I47" s="1257"/>
      <c r="J47" s="1338" t="s">
        <v>813</v>
      </c>
      <c r="K47" s="1332"/>
      <c r="L47" s="1332"/>
      <c r="M47" s="1330"/>
      <c r="N47" s="1331"/>
      <c r="O47" s="1332"/>
      <c r="P47" s="1279"/>
    </row>
    <row r="48" spans="1:16" s="1055" customFormat="1" x14ac:dyDescent="0.2">
      <c r="A48" s="1341" t="s">
        <v>814</v>
      </c>
      <c r="B48" s="1342"/>
      <c r="C48" s="1342"/>
      <c r="D48" s="1342"/>
      <c r="E48" s="1341" t="s">
        <v>815</v>
      </c>
      <c r="F48" s="1342"/>
      <c r="G48" s="1341"/>
      <c r="H48" s="1341"/>
      <c r="I48" s="1341"/>
      <c r="J48" s="1318" t="s">
        <v>816</v>
      </c>
      <c r="K48" s="1341"/>
      <c r="L48" s="1341"/>
      <c r="M48" s="1329"/>
      <c r="N48" s="1329"/>
      <c r="O48" s="1332"/>
      <c r="P48" s="1279"/>
    </row>
    <row r="49" spans="1:16" s="1055" customFormat="1" x14ac:dyDescent="0.2">
      <c r="A49" s="1341" t="s">
        <v>942</v>
      </c>
      <c r="B49" s="1342"/>
      <c r="C49" s="1341"/>
      <c r="D49" s="1342"/>
      <c r="E49" s="1341" t="s">
        <v>943</v>
      </c>
      <c r="F49" s="1342"/>
      <c r="G49" s="1341"/>
      <c r="H49" s="1341"/>
      <c r="I49" s="1341"/>
      <c r="J49" s="1318" t="s">
        <v>819</v>
      </c>
      <c r="K49" s="1341"/>
      <c r="L49" s="1341"/>
      <c r="M49" s="1329"/>
      <c r="N49" s="1329"/>
      <c r="O49" s="1332"/>
      <c r="P49" s="1279"/>
    </row>
    <row r="50" spans="1:16" s="1055" customFormat="1" x14ac:dyDescent="0.2">
      <c r="A50" s="1341" t="s">
        <v>817</v>
      </c>
      <c r="B50" s="1342"/>
      <c r="C50" s="1341"/>
      <c r="D50" s="1342"/>
      <c r="E50" s="1341" t="s">
        <v>818</v>
      </c>
      <c r="F50" s="1342"/>
      <c r="G50" s="1341"/>
      <c r="H50" s="1341"/>
      <c r="I50" s="1341"/>
      <c r="J50" s="1318" t="s">
        <v>819</v>
      </c>
      <c r="K50" s="1341"/>
      <c r="L50" s="1341"/>
      <c r="M50" s="1329"/>
      <c r="N50" s="1329"/>
      <c r="O50" s="1332"/>
      <c r="P50" s="1279"/>
    </row>
    <row r="51" spans="1:16" s="1055" customFormat="1" x14ac:dyDescent="0.2">
      <c r="A51" s="1341" t="s">
        <v>823</v>
      </c>
      <c r="B51" s="1342"/>
      <c r="C51" s="1341"/>
      <c r="D51" s="1342"/>
      <c r="E51" s="1341" t="s">
        <v>824</v>
      </c>
      <c r="F51" s="1342"/>
      <c r="G51" s="1341"/>
      <c r="H51" s="1341"/>
      <c r="I51" s="1341"/>
      <c r="J51" s="1318" t="s">
        <v>819</v>
      </c>
      <c r="K51" s="1341"/>
      <c r="L51" s="1341"/>
      <c r="M51" s="1329"/>
      <c r="N51" s="1329"/>
      <c r="O51" s="1332"/>
      <c r="P51" s="1279"/>
    </row>
    <row r="52" spans="1:16" s="1055" customFormat="1" x14ac:dyDescent="0.2">
      <c r="A52" s="1341"/>
      <c r="B52" s="1342"/>
      <c r="C52" s="1341"/>
      <c r="D52" s="1342"/>
      <c r="E52" s="1341"/>
      <c r="F52" s="1342"/>
      <c r="G52" s="1341"/>
      <c r="H52" s="1341"/>
      <c r="I52" s="1341"/>
      <c r="J52" s="1318" t="s">
        <v>1043</v>
      </c>
      <c r="K52" s="1341"/>
      <c r="L52" s="1341"/>
      <c r="M52" s="1329"/>
      <c r="N52" s="1329"/>
      <c r="O52" s="1332"/>
      <c r="P52" s="1279"/>
    </row>
    <row r="53" spans="1:16" s="1055" customFormat="1" x14ac:dyDescent="0.2">
      <c r="A53" s="1343" t="s">
        <v>821</v>
      </c>
      <c r="B53" s="1342"/>
      <c r="C53" s="1343"/>
      <c r="D53" s="1342"/>
      <c r="E53" s="1343" t="s">
        <v>820</v>
      </c>
      <c r="F53" s="1342"/>
      <c r="G53" s="1343"/>
      <c r="H53" s="1343"/>
      <c r="I53" s="1343"/>
      <c r="J53" s="1343" t="s">
        <v>944</v>
      </c>
      <c r="K53" s="1343"/>
      <c r="L53" s="1343"/>
      <c r="M53" s="1329"/>
      <c r="N53" s="1329"/>
      <c r="O53" s="1332"/>
      <c r="P53" s="1279"/>
    </row>
    <row r="54" spans="1:16" s="1055" customFormat="1" x14ac:dyDescent="0.2">
      <c r="A54" s="1343"/>
      <c r="B54" s="1342"/>
      <c r="C54" s="1343"/>
      <c r="D54" s="1342"/>
      <c r="E54" s="1343"/>
      <c r="F54" s="1342"/>
      <c r="G54" s="1343"/>
      <c r="H54" s="1343"/>
      <c r="I54" s="1343"/>
      <c r="J54" s="1343" t="s">
        <v>945</v>
      </c>
      <c r="K54" s="1343"/>
      <c r="L54" s="1343"/>
      <c r="M54" s="1329"/>
      <c r="N54" s="1329"/>
      <c r="O54" s="1332"/>
      <c r="P54" s="1279"/>
    </row>
    <row r="55" spans="1:16" s="1055" customFormat="1" x14ac:dyDescent="0.2">
      <c r="A55" s="1343"/>
      <c r="B55" s="1342"/>
      <c r="C55" s="1343"/>
      <c r="D55" s="1342"/>
      <c r="E55" s="1343"/>
      <c r="F55" s="1342"/>
      <c r="G55" s="1343"/>
      <c r="H55" s="1343"/>
      <c r="I55" s="1343"/>
      <c r="J55" s="1343" t="s">
        <v>946</v>
      </c>
      <c r="K55" s="1343"/>
      <c r="L55" s="1343"/>
      <c r="M55" s="1329"/>
      <c r="N55" s="1329"/>
      <c r="O55" s="1332"/>
      <c r="P55" s="1279"/>
    </row>
    <row r="56" spans="1:16" s="1055" customFormat="1" x14ac:dyDescent="0.2">
      <c r="A56" s="1343"/>
      <c r="B56" s="1342"/>
      <c r="C56" s="1343"/>
      <c r="D56" s="1342"/>
      <c r="E56" s="1343"/>
      <c r="F56" s="1342"/>
      <c r="G56" s="1343"/>
      <c r="H56" s="1343"/>
      <c r="I56" s="1343"/>
      <c r="J56" s="1343" t="s">
        <v>1044</v>
      </c>
      <c r="K56" s="1343"/>
      <c r="L56" s="1343"/>
      <c r="M56" s="1329"/>
      <c r="N56" s="1329"/>
      <c r="O56" s="1332"/>
      <c r="P56" s="1279"/>
    </row>
    <row r="57" spans="1:16" s="1055" customFormat="1" x14ac:dyDescent="0.2">
      <c r="A57" s="1343" t="s">
        <v>947</v>
      </c>
      <c r="B57" s="1342"/>
      <c r="C57" s="1343"/>
      <c r="D57" s="1342"/>
      <c r="E57" s="1343" t="s">
        <v>826</v>
      </c>
      <c r="F57" s="1342"/>
      <c r="G57" s="1343"/>
      <c r="H57" s="1343"/>
      <c r="I57" s="1343"/>
      <c r="J57" s="1343" t="s">
        <v>948</v>
      </c>
      <c r="K57" s="1343"/>
      <c r="L57" s="1343"/>
      <c r="M57" s="1329"/>
      <c r="N57" s="1329"/>
      <c r="O57" s="1332"/>
      <c r="P57" s="1279"/>
    </row>
    <row r="58" spans="1:16" s="1055" customFormat="1" x14ac:dyDescent="0.2">
      <c r="A58" s="1343" t="s">
        <v>1045</v>
      </c>
      <c r="B58" s="1342"/>
      <c r="C58" s="1343"/>
      <c r="D58" s="1342"/>
      <c r="E58" s="1343" t="s">
        <v>826</v>
      </c>
      <c r="F58" s="1342"/>
      <c r="G58" s="1343"/>
      <c r="H58" s="1343"/>
      <c r="I58" s="1343"/>
      <c r="J58" s="1343" t="s">
        <v>1046</v>
      </c>
      <c r="K58" s="1343"/>
      <c r="L58" s="1343"/>
      <c r="M58" s="1329"/>
      <c r="N58" s="1329"/>
      <c r="O58" s="1332"/>
      <c r="P58" s="1279"/>
    </row>
    <row r="59" spans="1:16" s="1055" customFormat="1" x14ac:dyDescent="0.2">
      <c r="A59" s="1343"/>
      <c r="B59" s="1342"/>
      <c r="C59" s="1343"/>
      <c r="D59" s="1342"/>
      <c r="E59" s="1343"/>
      <c r="F59" s="1342"/>
      <c r="G59" s="1343"/>
      <c r="H59" s="1343"/>
      <c r="I59" s="1343"/>
      <c r="J59" s="1343" t="s">
        <v>1052</v>
      </c>
      <c r="K59" s="1343"/>
      <c r="L59" s="1343"/>
      <c r="M59" s="1329"/>
      <c r="N59" s="1329"/>
      <c r="O59" s="1332"/>
      <c r="P59" s="1279"/>
    </row>
    <row r="60" spans="1:16" s="1055" customFormat="1" x14ac:dyDescent="0.2">
      <c r="A60" s="1343" t="s">
        <v>825</v>
      </c>
      <c r="B60" s="1342"/>
      <c r="C60" s="1343"/>
      <c r="D60" s="1342"/>
      <c r="E60" s="1343" t="s">
        <v>826</v>
      </c>
      <c r="F60" s="1342"/>
      <c r="G60" s="1343"/>
      <c r="H60" s="1343"/>
      <c r="I60" s="1343"/>
      <c r="J60" s="1343" t="s">
        <v>949</v>
      </c>
      <c r="K60" s="1343"/>
      <c r="L60" s="1343"/>
      <c r="M60" s="1329"/>
      <c r="N60" s="1329"/>
      <c r="O60" s="1332"/>
      <c r="P60" s="1279"/>
    </row>
    <row r="61" spans="1:16" s="1055" customFormat="1" x14ac:dyDescent="0.2">
      <c r="A61" s="1343" t="s">
        <v>827</v>
      </c>
      <c r="B61" s="1342"/>
      <c r="C61" s="1343"/>
      <c r="D61" s="1342"/>
      <c r="E61" s="1343" t="s">
        <v>826</v>
      </c>
      <c r="F61" s="1342"/>
      <c r="G61" s="1343"/>
      <c r="H61" s="1343"/>
      <c r="I61" s="1343"/>
      <c r="J61" s="1343" t="s">
        <v>950</v>
      </c>
      <c r="K61" s="1343"/>
      <c r="L61" s="1343"/>
      <c r="M61" s="1329"/>
      <c r="N61" s="1329"/>
      <c r="O61" s="1332"/>
      <c r="P61" s="1279"/>
    </row>
    <row r="62" spans="1:16" s="1055" customFormat="1" x14ac:dyDescent="0.2">
      <c r="A62" s="1343"/>
      <c r="B62" s="1342"/>
      <c r="C62" s="1343"/>
      <c r="D62" s="1342"/>
      <c r="E62" s="1343"/>
      <c r="F62" s="1342"/>
      <c r="G62" s="1343"/>
      <c r="H62" s="1343"/>
      <c r="I62" s="1343"/>
      <c r="J62" s="1343" t="s">
        <v>951</v>
      </c>
      <c r="K62" s="1343"/>
      <c r="L62" s="1343"/>
      <c r="M62" s="1329"/>
      <c r="N62" s="1329"/>
      <c r="O62" s="1332"/>
      <c r="P62" s="1279"/>
    </row>
    <row r="63" spans="1:16" s="1055" customFormat="1" x14ac:dyDescent="0.2">
      <c r="A63" s="1343"/>
      <c r="B63" s="1342"/>
      <c r="C63" s="1343"/>
      <c r="D63" s="1342"/>
      <c r="E63" s="1343"/>
      <c r="F63" s="1342"/>
      <c r="G63" s="1343"/>
      <c r="H63" s="1343"/>
      <c r="I63" s="1343"/>
      <c r="J63" s="1343" t="s">
        <v>952</v>
      </c>
      <c r="K63" s="1343"/>
      <c r="L63" s="1343"/>
      <c r="M63" s="1329"/>
      <c r="N63" s="1329"/>
      <c r="O63" s="1332"/>
      <c r="P63" s="1279"/>
    </row>
    <row r="64" spans="1:16" s="1055" customFormat="1" x14ac:dyDescent="0.2">
      <c r="A64" s="1343"/>
      <c r="B64" s="1342"/>
      <c r="C64" s="1343"/>
      <c r="D64" s="1342"/>
      <c r="E64" s="1343"/>
      <c r="F64" s="1342"/>
      <c r="G64" s="1343"/>
      <c r="H64" s="1343"/>
      <c r="I64" s="1343"/>
      <c r="J64" s="1343" t="s">
        <v>953</v>
      </c>
      <c r="K64" s="1343"/>
      <c r="L64" s="1343"/>
      <c r="M64" s="1329"/>
      <c r="N64" s="1329"/>
      <c r="O64" s="1332"/>
      <c r="P64" s="1279"/>
    </row>
    <row r="65" spans="1:16" s="1055" customFormat="1" x14ac:dyDescent="0.2">
      <c r="A65" s="1343" t="s">
        <v>828</v>
      </c>
      <c r="B65" s="1342"/>
      <c r="C65" s="1343"/>
      <c r="D65" s="1342"/>
      <c r="E65" s="1343" t="s">
        <v>826</v>
      </c>
      <c r="F65" s="1342"/>
      <c r="G65" s="1343"/>
      <c r="H65" s="1343"/>
      <c r="I65" s="1343"/>
      <c r="J65" s="1343" t="s">
        <v>954</v>
      </c>
      <c r="K65" s="1343"/>
      <c r="L65" s="1343"/>
      <c r="M65" s="1329"/>
      <c r="N65" s="1329"/>
      <c r="O65" s="1332"/>
      <c r="P65" s="1279"/>
    </row>
    <row r="66" spans="1:16" s="638" customFormat="1" x14ac:dyDescent="0.2">
      <c r="A66" s="1343"/>
      <c r="B66" s="1342"/>
      <c r="C66" s="1343"/>
      <c r="D66" s="1342"/>
      <c r="E66" s="1343"/>
      <c r="F66" s="1342"/>
      <c r="G66" s="1343"/>
      <c r="H66" s="1343"/>
      <c r="I66" s="1343"/>
      <c r="J66" s="1343" t="s">
        <v>829</v>
      </c>
      <c r="K66" s="1343"/>
      <c r="L66" s="1343"/>
      <c r="M66" s="1318"/>
      <c r="N66" s="1318"/>
      <c r="O66" s="1257"/>
      <c r="P66" s="707"/>
    </row>
    <row r="67" spans="1:16" s="638" customFormat="1" x14ac:dyDescent="0.2">
      <c r="A67" s="1343"/>
      <c r="B67" s="1342"/>
      <c r="C67" s="1343"/>
      <c r="D67" s="1342"/>
      <c r="E67" s="1343"/>
      <c r="F67" s="1342"/>
      <c r="G67" s="1343"/>
      <c r="H67" s="1343"/>
      <c r="I67" s="1343"/>
      <c r="J67" s="1343" t="s">
        <v>955</v>
      </c>
      <c r="K67" s="1343"/>
      <c r="L67" s="1343"/>
      <c r="M67" s="1318"/>
      <c r="N67" s="1318"/>
      <c r="O67" s="1257"/>
      <c r="P67" s="707"/>
    </row>
    <row r="68" spans="1:16" s="638" customFormat="1" x14ac:dyDescent="0.2">
      <c r="A68" s="1343" t="s">
        <v>830</v>
      </c>
      <c r="B68" s="1342"/>
      <c r="C68" s="1343"/>
      <c r="D68" s="1342"/>
      <c r="E68" s="1343" t="s">
        <v>826</v>
      </c>
      <c r="F68" s="1342"/>
      <c r="G68" s="1343"/>
      <c r="H68" s="1343"/>
      <c r="I68" s="1343"/>
      <c r="J68" s="1343" t="s">
        <v>831</v>
      </c>
      <c r="K68" s="1343"/>
      <c r="L68" s="1343"/>
      <c r="M68" s="1318"/>
      <c r="N68" s="1318"/>
      <c r="O68" s="1257"/>
      <c r="P68" s="707"/>
    </row>
    <row r="69" spans="1:16" s="638" customFormat="1" x14ac:dyDescent="0.2">
      <c r="A69" s="1343"/>
      <c r="B69" s="1342"/>
      <c r="C69" s="1343"/>
      <c r="D69" s="1342"/>
      <c r="E69" s="1343"/>
      <c r="F69" s="1342"/>
      <c r="G69" s="1343"/>
      <c r="H69" s="1343"/>
      <c r="I69" s="1343"/>
      <c r="J69" s="1343" t="s">
        <v>956</v>
      </c>
      <c r="K69" s="1343"/>
      <c r="L69" s="1343"/>
      <c r="M69" s="1318"/>
      <c r="N69" s="1318"/>
      <c r="O69" s="1257"/>
      <c r="P69" s="707"/>
    </row>
    <row r="70" spans="1:16" s="638" customFormat="1" x14ac:dyDescent="0.2">
      <c r="A70" s="1343" t="s">
        <v>957</v>
      </c>
      <c r="B70" s="1342"/>
      <c r="C70" s="1343"/>
      <c r="D70" s="1342"/>
      <c r="E70" s="1343" t="s">
        <v>826</v>
      </c>
      <c r="F70" s="1342"/>
      <c r="G70" s="1343"/>
      <c r="H70" s="1343"/>
      <c r="I70" s="1343"/>
      <c r="J70" s="1343" t="s">
        <v>958</v>
      </c>
      <c r="K70" s="1343"/>
      <c r="L70" s="1343"/>
      <c r="M70" s="1318"/>
      <c r="N70" s="1318"/>
      <c r="O70" s="1257"/>
      <c r="P70" s="707"/>
    </row>
    <row r="71" spans="1:16" s="638" customFormat="1" x14ac:dyDescent="0.2">
      <c r="A71" s="1343" t="s">
        <v>959</v>
      </c>
      <c r="B71" s="1342"/>
      <c r="C71" s="1343"/>
      <c r="D71" s="1342"/>
      <c r="E71" s="1343" t="s">
        <v>826</v>
      </c>
      <c r="F71" s="1342"/>
      <c r="G71" s="1343"/>
      <c r="H71" s="1343"/>
      <c r="I71" s="1343"/>
      <c r="J71" s="1343" t="s">
        <v>960</v>
      </c>
      <c r="K71" s="1343"/>
      <c r="L71" s="1343"/>
      <c r="M71" s="1318"/>
      <c r="N71" s="1318"/>
      <c r="O71" s="1257"/>
      <c r="P71" s="707"/>
    </row>
    <row r="72" spans="1:16" s="638" customFormat="1" x14ac:dyDescent="0.2">
      <c r="A72" s="1343" t="s">
        <v>832</v>
      </c>
      <c r="B72" s="1342"/>
      <c r="C72" s="1343"/>
      <c r="D72" s="1342"/>
      <c r="E72" s="1343" t="s">
        <v>833</v>
      </c>
      <c r="F72" s="1342"/>
      <c r="G72" s="1343"/>
      <c r="H72" s="1343"/>
      <c r="I72" s="1343"/>
      <c r="J72" s="1343" t="s">
        <v>961</v>
      </c>
      <c r="K72" s="1343"/>
      <c r="L72" s="1343"/>
      <c r="M72" s="1318"/>
      <c r="N72" s="1318"/>
      <c r="O72" s="1257"/>
      <c r="P72" s="707"/>
    </row>
    <row r="73" spans="1:16" s="638" customFormat="1" x14ac:dyDescent="0.2">
      <c r="A73" s="1257"/>
      <c r="B73" s="1257"/>
      <c r="C73" s="1257"/>
      <c r="D73" s="1257"/>
      <c r="E73" s="1257"/>
      <c r="F73" s="1257"/>
      <c r="G73" s="1257"/>
      <c r="H73" s="1257"/>
      <c r="I73" s="1257"/>
      <c r="J73" s="1344" t="s">
        <v>1047</v>
      </c>
      <c r="K73" s="1257"/>
      <c r="L73" s="1318"/>
      <c r="M73" s="1318"/>
      <c r="N73" s="1318"/>
      <c r="O73" s="1257"/>
      <c r="P73" s="707"/>
    </row>
    <row r="74" spans="1:16" x14ac:dyDescent="0.2">
      <c r="J74" s="1343" t="s">
        <v>1049</v>
      </c>
    </row>
    <row r="75" spans="1:16" s="638" customFormat="1" x14ac:dyDescent="0.2">
      <c r="A75" s="1257"/>
      <c r="B75" s="1257"/>
      <c r="C75" s="1257"/>
      <c r="D75" s="1257"/>
      <c r="E75" s="1257"/>
      <c r="F75" s="1257"/>
      <c r="G75" s="1257"/>
      <c r="H75" s="1257"/>
      <c r="I75" s="1257"/>
      <c r="J75" s="1257"/>
      <c r="K75" s="1318"/>
      <c r="L75" s="1318"/>
      <c r="M75" s="1318"/>
      <c r="N75" s="1318"/>
      <c r="O75" s="1257"/>
      <c r="P75" s="707"/>
    </row>
    <row r="76" spans="1:16" s="638" customFormat="1" x14ac:dyDescent="0.2">
      <c r="A76" s="1345" t="s">
        <v>834</v>
      </c>
      <c r="B76" s="1260"/>
      <c r="C76" s="1260"/>
      <c r="D76" s="1260"/>
      <c r="E76" s="1346"/>
      <c r="F76" s="1260"/>
      <c r="G76" s="1346"/>
      <c r="H76" s="1346"/>
      <c r="I76" s="1346"/>
      <c r="J76" s="1260"/>
      <c r="K76" s="1260"/>
      <c r="L76" s="1260"/>
      <c r="M76" s="1260"/>
      <c r="N76" s="1260"/>
      <c r="O76" s="1347"/>
      <c r="P76" s="707"/>
    </row>
    <row r="77" spans="1:16" s="638" customFormat="1" x14ac:dyDescent="0.2">
      <c r="A77" s="1345"/>
      <c r="B77" s="1260"/>
      <c r="C77" s="1260"/>
      <c r="D77" s="1260"/>
      <c r="E77" s="1348"/>
      <c r="F77" s="1349"/>
      <c r="G77" s="1257"/>
      <c r="H77" s="1348" t="s">
        <v>674</v>
      </c>
      <c r="I77" s="1350"/>
      <c r="J77" s="1349" t="s">
        <v>675</v>
      </c>
      <c r="K77" s="1351"/>
      <c r="L77" s="1349" t="s">
        <v>676</v>
      </c>
      <c r="M77" s="1351"/>
      <c r="N77" s="1349" t="s">
        <v>677</v>
      </c>
      <c r="O77" s="1347"/>
      <c r="P77" s="707"/>
    </row>
    <row r="78" spans="1:16" s="638" customFormat="1" x14ac:dyDescent="0.2">
      <c r="A78" s="1352"/>
      <c r="B78" s="1260"/>
      <c r="C78" s="1260"/>
      <c r="D78" s="1260"/>
      <c r="E78" s="1348"/>
      <c r="F78" s="1348"/>
      <c r="G78" s="1257"/>
      <c r="H78" s="1348" t="s">
        <v>678</v>
      </c>
      <c r="I78" s="1350"/>
      <c r="J78" s="1348" t="s">
        <v>678</v>
      </c>
      <c r="K78" s="1351"/>
      <c r="L78" s="1348" t="s">
        <v>679</v>
      </c>
      <c r="M78" s="1351"/>
      <c r="N78" s="1348" t="s">
        <v>680</v>
      </c>
      <c r="O78" s="1347"/>
      <c r="P78" s="707"/>
    </row>
    <row r="79" spans="1:16" s="638" customFormat="1" x14ac:dyDescent="0.2">
      <c r="A79" s="1345"/>
      <c r="B79" s="1260"/>
      <c r="C79" s="1260"/>
      <c r="D79" s="1260"/>
      <c r="E79" s="1353"/>
      <c r="F79" s="1353"/>
      <c r="G79" s="1257"/>
      <c r="H79" s="1353" t="s">
        <v>32</v>
      </c>
      <c r="I79" s="1350"/>
      <c r="J79" s="1353" t="s">
        <v>32</v>
      </c>
      <c r="K79" s="1351"/>
      <c r="L79" s="1353" t="s">
        <v>32</v>
      </c>
      <c r="M79" s="1351"/>
      <c r="N79" s="1353" t="s">
        <v>32</v>
      </c>
      <c r="O79" s="1347"/>
      <c r="P79" s="707"/>
    </row>
    <row r="80" spans="1:16" s="638" customFormat="1" x14ac:dyDescent="0.2">
      <c r="A80" s="1345" t="s">
        <v>835</v>
      </c>
      <c r="B80" s="1260"/>
      <c r="C80" s="1260"/>
      <c r="D80" s="1260"/>
      <c r="E80" s="1353"/>
      <c r="F80" s="1353"/>
      <c r="G80" s="1257"/>
      <c r="H80" s="1354">
        <v>17.693480000000001</v>
      </c>
      <c r="I80" s="1355"/>
      <c r="J80" s="1354">
        <v>0</v>
      </c>
      <c r="K80" s="1356"/>
      <c r="L80" s="1354">
        <v>16.11872</v>
      </c>
      <c r="M80" s="1356"/>
      <c r="N80" s="1354">
        <v>0</v>
      </c>
      <c r="O80" s="1347"/>
      <c r="P80" s="707"/>
    </row>
    <row r="81" spans="1:16" s="638" customFormat="1" x14ac:dyDescent="0.2">
      <c r="A81" s="1345" t="s">
        <v>1053</v>
      </c>
      <c r="B81" s="1260"/>
      <c r="C81" s="1260"/>
      <c r="D81" s="1260"/>
      <c r="E81" s="1353"/>
      <c r="F81" s="1353"/>
      <c r="G81" s="1257"/>
      <c r="H81" s="1354">
        <v>0</v>
      </c>
      <c r="I81" s="1355"/>
      <c r="J81" s="1354">
        <v>3</v>
      </c>
      <c r="K81" s="1356"/>
      <c r="L81" s="1354">
        <v>0</v>
      </c>
      <c r="M81" s="1356"/>
      <c r="N81" s="1354">
        <v>0</v>
      </c>
      <c r="O81" s="1347"/>
      <c r="P81" s="707"/>
    </row>
    <row r="82" spans="1:16" s="638" customFormat="1" x14ac:dyDescent="0.2">
      <c r="A82" s="1261" t="s">
        <v>836</v>
      </c>
      <c r="B82" s="1260"/>
      <c r="C82" s="1260"/>
      <c r="D82" s="1260"/>
      <c r="E82" s="1262"/>
      <c r="F82" s="1262"/>
      <c r="G82" s="1262"/>
      <c r="H82" s="1343">
        <v>14.6</v>
      </c>
      <c r="I82" s="1263"/>
      <c r="J82" s="1263">
        <v>0</v>
      </c>
      <c r="K82" s="1356"/>
      <c r="L82" s="1343">
        <v>0</v>
      </c>
      <c r="M82" s="1356"/>
      <c r="N82" s="1263">
        <v>0</v>
      </c>
      <c r="O82" s="1347"/>
      <c r="P82" s="707"/>
    </row>
    <row r="83" spans="1:16" s="638" customFormat="1" x14ac:dyDescent="0.2">
      <c r="A83" s="1261" t="s">
        <v>837</v>
      </c>
      <c r="B83" s="1260"/>
      <c r="C83" s="1260"/>
      <c r="D83" s="1260"/>
      <c r="E83" s="1262"/>
      <c r="F83" s="1262"/>
      <c r="G83" s="1262"/>
      <c r="H83" s="1343">
        <v>20.64</v>
      </c>
      <c r="I83" s="1263"/>
      <c r="J83" s="1263">
        <v>6</v>
      </c>
      <c r="K83" s="1356"/>
      <c r="L83" s="1343">
        <v>0</v>
      </c>
      <c r="M83" s="1356"/>
      <c r="N83" s="1263">
        <v>7</v>
      </c>
      <c r="O83" s="1347"/>
      <c r="P83" s="707"/>
    </row>
    <row r="84" spans="1:16" s="638" customFormat="1" x14ac:dyDescent="0.2">
      <c r="A84" s="1261" t="s">
        <v>838</v>
      </c>
      <c r="B84" s="1260"/>
      <c r="C84" s="1260"/>
      <c r="D84" s="1260"/>
      <c r="E84" s="1262"/>
      <c r="F84" s="1262"/>
      <c r="G84" s="1262"/>
      <c r="H84" s="1343">
        <v>376</v>
      </c>
      <c r="I84" s="1263"/>
      <c r="J84" s="1263">
        <v>0</v>
      </c>
      <c r="K84" s="1356"/>
      <c r="L84" s="1343">
        <v>263.05029000000002</v>
      </c>
      <c r="M84" s="1356"/>
      <c r="N84" s="1263">
        <v>0</v>
      </c>
      <c r="O84" s="1347"/>
      <c r="P84" s="707"/>
    </row>
    <row r="85" spans="1:16" s="638" customFormat="1" x14ac:dyDescent="0.2">
      <c r="A85" s="1261" t="s">
        <v>822</v>
      </c>
      <c r="B85" s="1260"/>
      <c r="C85" s="1260"/>
      <c r="D85" s="1260"/>
      <c r="E85" s="1262"/>
      <c r="F85" s="1262"/>
      <c r="G85" s="1262"/>
      <c r="H85" s="1343">
        <v>0.26516000000000001</v>
      </c>
      <c r="I85" s="1263"/>
      <c r="J85" s="1263">
        <v>2033</v>
      </c>
      <c r="K85" s="1356"/>
      <c r="L85" s="1343">
        <v>0</v>
      </c>
      <c r="M85" s="1356"/>
      <c r="N85" s="1263">
        <v>1075</v>
      </c>
      <c r="O85" s="1347"/>
      <c r="P85" s="707"/>
    </row>
    <row r="86" spans="1:16" s="638" customFormat="1" x14ac:dyDescent="0.2">
      <c r="A86" s="1261" t="s">
        <v>839</v>
      </c>
      <c r="B86" s="1260"/>
      <c r="C86" s="1260"/>
      <c r="D86" s="1260"/>
      <c r="E86" s="1262"/>
      <c r="F86" s="1262"/>
      <c r="G86" s="1262"/>
      <c r="H86" s="1343">
        <v>377.61</v>
      </c>
      <c r="I86" s="1263"/>
      <c r="J86" s="1263">
        <v>0</v>
      </c>
      <c r="K86" s="1356"/>
      <c r="L86" s="1343">
        <v>0</v>
      </c>
      <c r="M86" s="1356"/>
      <c r="N86" s="1263">
        <v>0</v>
      </c>
      <c r="O86" s="1347"/>
      <c r="P86" s="707"/>
    </row>
    <row r="87" spans="1:16" s="638" customFormat="1" x14ac:dyDescent="0.2">
      <c r="A87" s="1261" t="s">
        <v>938</v>
      </c>
      <c r="B87" s="1260"/>
      <c r="C87" s="1260"/>
      <c r="D87" s="1260"/>
      <c r="E87" s="1262"/>
      <c r="F87" s="1262"/>
      <c r="G87" s="1262"/>
      <c r="H87" s="1343">
        <v>113.29508999999999</v>
      </c>
      <c r="I87" s="1263"/>
      <c r="J87" s="1263">
        <v>0</v>
      </c>
      <c r="K87" s="1356"/>
      <c r="L87" s="1343">
        <v>22.7925</v>
      </c>
      <c r="M87" s="1356"/>
      <c r="N87" s="1263">
        <v>0</v>
      </c>
      <c r="O87" s="1347"/>
      <c r="P87" s="707"/>
    </row>
    <row r="88" spans="1:16" s="638" customFormat="1" x14ac:dyDescent="0.2">
      <c r="A88" s="1261" t="s">
        <v>939</v>
      </c>
      <c r="B88" s="1260"/>
      <c r="C88" s="1260"/>
      <c r="D88" s="1260"/>
      <c r="E88" s="1262"/>
      <c r="F88" s="1262"/>
      <c r="G88" s="1262"/>
      <c r="H88" s="1343">
        <v>4.5522000000000009</v>
      </c>
      <c r="I88" s="1263"/>
      <c r="J88" s="1263">
        <v>0</v>
      </c>
      <c r="K88" s="1356"/>
      <c r="L88" s="1343">
        <v>0</v>
      </c>
      <c r="M88" s="1356"/>
      <c r="N88" s="1263">
        <v>0</v>
      </c>
      <c r="O88" s="1347"/>
      <c r="P88" s="707"/>
    </row>
    <row r="89" spans="1:16" s="638" customFormat="1" x14ac:dyDescent="0.2">
      <c r="A89" s="1261" t="s">
        <v>940</v>
      </c>
      <c r="B89" s="1260"/>
      <c r="C89" s="1260"/>
      <c r="D89" s="1260"/>
      <c r="E89" s="1262"/>
      <c r="F89" s="1262"/>
      <c r="G89" s="1262"/>
      <c r="H89" s="1343">
        <v>21.8125</v>
      </c>
      <c r="I89" s="1263"/>
      <c r="J89" s="1263">
        <v>0</v>
      </c>
      <c r="K89" s="1357"/>
      <c r="L89" s="1343">
        <v>8.75</v>
      </c>
      <c r="M89" s="1357"/>
      <c r="N89" s="1263">
        <v>0</v>
      </c>
      <c r="O89" s="1347"/>
      <c r="P89" s="707"/>
    </row>
    <row r="90" spans="1:16" s="638" customFormat="1" x14ac:dyDescent="0.2">
      <c r="A90" s="1261" t="s">
        <v>941</v>
      </c>
      <c r="B90" s="1260"/>
      <c r="C90" s="1260"/>
      <c r="D90" s="1260"/>
      <c r="E90" s="1262"/>
      <c r="F90" s="1262"/>
      <c r="G90" s="1262"/>
      <c r="H90" s="1343">
        <v>25</v>
      </c>
      <c r="I90" s="1358"/>
      <c r="J90" s="1263">
        <v>0</v>
      </c>
      <c r="K90" s="1264"/>
      <c r="L90" s="1343">
        <v>10</v>
      </c>
      <c r="M90" s="1264"/>
      <c r="N90" s="1263">
        <v>0</v>
      </c>
      <c r="O90" s="1257"/>
      <c r="P90" s="707"/>
    </row>
    <row r="91" spans="1:16" s="638" customFormat="1" x14ac:dyDescent="0.2">
      <c r="A91" s="1261" t="s">
        <v>840</v>
      </c>
      <c r="B91" s="1260"/>
      <c r="C91" s="1260"/>
      <c r="D91" s="1260"/>
      <c r="E91" s="1262"/>
      <c r="F91" s="1262"/>
      <c r="G91" s="1262"/>
      <c r="H91" s="1343">
        <v>52.187249999999999</v>
      </c>
      <c r="I91" s="1263"/>
      <c r="J91" s="1263">
        <v>0</v>
      </c>
      <c r="K91" s="1264"/>
      <c r="L91" s="1343">
        <v>0</v>
      </c>
      <c r="M91" s="1264"/>
      <c r="N91" s="1263">
        <v>0</v>
      </c>
      <c r="O91" s="1257"/>
      <c r="P91" s="707"/>
    </row>
    <row r="92" spans="1:16" s="638" customFormat="1" x14ac:dyDescent="0.2">
      <c r="A92" s="1261" t="s">
        <v>1048</v>
      </c>
      <c r="B92" s="1260"/>
      <c r="C92" s="1260"/>
      <c r="D92" s="1260"/>
      <c r="E92" s="1262"/>
      <c r="F92" s="1262"/>
      <c r="G92" s="1262"/>
      <c r="H92" s="1343">
        <v>30</v>
      </c>
      <c r="I92" s="1263"/>
      <c r="J92" s="1263">
        <v>0</v>
      </c>
      <c r="K92" s="1264"/>
      <c r="L92" s="1343">
        <v>0</v>
      </c>
      <c r="M92" s="1264"/>
      <c r="N92" s="1263">
        <v>0</v>
      </c>
      <c r="O92" s="1257"/>
      <c r="P92" s="707"/>
    </row>
    <row r="93" spans="1:16" s="638" customFormat="1" x14ac:dyDescent="0.2">
      <c r="A93" s="1343" t="s">
        <v>1050</v>
      </c>
      <c r="B93" s="1343"/>
      <c r="C93" s="1343"/>
      <c r="D93" s="1343"/>
      <c r="E93" s="1359"/>
      <c r="F93" s="1343"/>
      <c r="G93" s="1262"/>
      <c r="H93" s="1343">
        <v>526</v>
      </c>
      <c r="I93" s="1343"/>
      <c r="J93" s="1343">
        <v>0</v>
      </c>
      <c r="K93" s="1343"/>
      <c r="L93" s="1343">
        <v>20</v>
      </c>
      <c r="M93" s="1343"/>
      <c r="N93" s="1263">
        <v>0</v>
      </c>
      <c r="O93" s="1257"/>
      <c r="P93" s="707"/>
    </row>
    <row r="94" spans="1:16" x14ac:dyDescent="0.2">
      <c r="A94" s="1261" t="s">
        <v>1051</v>
      </c>
      <c r="H94" s="1343">
        <v>1</v>
      </c>
      <c r="J94" s="1263">
        <v>0</v>
      </c>
      <c r="L94" s="1343">
        <v>0</v>
      </c>
      <c r="N94" s="1263">
        <v>0</v>
      </c>
    </row>
  </sheetData>
  <customSheetViews>
    <customSheetView guid="{44A2B057-7D30-4594-817B-0DBCD9A92E4A}" fitToPage="1">
      <selection activeCell="B24" sqref="B24"/>
      <pageMargins left="0.70866141732283472" right="0.70866141732283472" top="0.74803149606299213" bottom="0.74803149606299213" header="0.31496062992125984" footer="0.31496062992125984"/>
      <pageSetup paperSize="9" scale="76" orientation="portrait" r:id="rId1"/>
      <headerFooter>
        <oddFooter>&amp;C&amp;A</oddFooter>
      </headerFooter>
    </customSheetView>
    <customSheetView guid="{7FD99AA4-5903-494A-9F09-AEC84FBFFB84}" fitToPage="1">
      <selection activeCell="B24" sqref="B24"/>
      <pageMargins left="0.70866141732283472" right="0.70866141732283472" top="0.74803149606299213" bottom="0.74803149606299213" header="0.31496062992125984" footer="0.31496062992125984"/>
      <pageSetup paperSize="9" scale="7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1" orientation="portrait" r:id="rId3"/>
  <headerFooter>
    <oddFooter>&amp;C&amp;A</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1"/>
  <sheetViews>
    <sheetView zoomScale="85" zoomScaleNormal="85" workbookViewId="0">
      <selection activeCell="N71" sqref="N71"/>
    </sheetView>
  </sheetViews>
  <sheetFormatPr defaultColWidth="8.88671875" defaultRowHeight="15" x14ac:dyDescent="0.2"/>
  <cols>
    <col min="1" max="1" width="26.109375" style="828" customWidth="1"/>
    <col min="2" max="2" width="12.5546875" style="828" customWidth="1"/>
    <col min="3" max="3" width="10" style="828" customWidth="1"/>
    <col min="4" max="4" width="11.33203125" style="828" customWidth="1"/>
    <col min="5" max="5" width="13.33203125" style="828" customWidth="1"/>
    <col min="6" max="6" width="10.21875" style="828" customWidth="1"/>
    <col min="7" max="7" width="10.77734375" style="828" customWidth="1"/>
    <col min="8" max="8" width="10" style="828" customWidth="1"/>
    <col min="9" max="9" width="8.88671875" style="828" customWidth="1"/>
    <col min="10" max="10" width="8.88671875" style="828"/>
    <col min="11" max="12" width="5.6640625" style="828" customWidth="1"/>
    <col min="13" max="16384" width="8.88671875" style="828"/>
  </cols>
  <sheetData>
    <row r="1" spans="1:9" ht="15.75" x14ac:dyDescent="0.25">
      <c r="A1" s="803" t="str">
        <f>'62'!A1</f>
        <v>CWM TAF LOCAL HEALTH BOARD ANNUAL ACCOUNTS 2018-19</v>
      </c>
      <c r="B1" s="802"/>
      <c r="C1" s="802"/>
      <c r="D1" s="802"/>
      <c r="E1" s="802"/>
      <c r="F1" s="802"/>
      <c r="G1" s="802"/>
      <c r="H1" s="802"/>
      <c r="I1" s="802"/>
    </row>
    <row r="3" spans="1:9" ht="15.75" x14ac:dyDescent="0.25">
      <c r="A3" s="369" t="s">
        <v>1042</v>
      </c>
      <c r="B3" s="829"/>
      <c r="C3" s="829"/>
      <c r="D3" s="829"/>
      <c r="E3" s="829"/>
      <c r="F3" s="829"/>
      <c r="G3" s="829"/>
      <c r="H3" s="829"/>
      <c r="I3" s="829"/>
    </row>
    <row r="4" spans="1:9" x14ac:dyDescent="0.2">
      <c r="A4" s="830"/>
      <c r="B4" s="829"/>
      <c r="C4" s="829"/>
      <c r="D4" s="829"/>
      <c r="E4" s="829"/>
      <c r="F4" s="829"/>
      <c r="G4" s="829"/>
      <c r="H4" s="829"/>
      <c r="I4" s="829"/>
    </row>
    <row r="5" spans="1:9" s="1365" customFormat="1" x14ac:dyDescent="0.2">
      <c r="A5" s="1363" t="s">
        <v>962</v>
      </c>
      <c r="B5" s="1364"/>
      <c r="C5" s="1364"/>
      <c r="D5" s="1364"/>
      <c r="E5" s="1364"/>
      <c r="F5" s="1364"/>
      <c r="G5" s="1364"/>
      <c r="H5" s="1364"/>
      <c r="I5" s="1364"/>
    </row>
    <row r="6" spans="1:9" s="1365" customFormat="1" x14ac:dyDescent="0.2">
      <c r="A6" s="1363"/>
      <c r="B6" s="1364"/>
      <c r="C6" s="1364"/>
      <c r="D6" s="1364"/>
      <c r="E6" s="1364"/>
      <c r="F6" s="1364"/>
      <c r="G6" s="1364"/>
      <c r="H6" s="1364"/>
      <c r="I6" s="1364"/>
    </row>
    <row r="7" spans="1:9" s="1365" customFormat="1" x14ac:dyDescent="0.2">
      <c r="A7" s="1366" t="s">
        <v>1030</v>
      </c>
      <c r="B7" s="1364"/>
      <c r="C7" s="1364"/>
      <c r="D7" s="1364"/>
      <c r="E7" s="1364"/>
      <c r="F7" s="1364"/>
      <c r="G7" s="1364"/>
      <c r="H7" s="1364"/>
      <c r="I7" s="1364"/>
    </row>
    <row r="8" spans="1:9" s="1365" customFormat="1" ht="15.75" x14ac:dyDescent="0.2">
      <c r="A8" s="1366" t="s">
        <v>1031</v>
      </c>
      <c r="B8" s="1364"/>
      <c r="C8" s="1364"/>
      <c r="D8" s="1367"/>
      <c r="E8" s="1368"/>
      <c r="F8" s="1368"/>
      <c r="G8" s="1364"/>
      <c r="H8" s="1364"/>
      <c r="I8" s="1364"/>
    </row>
    <row r="9" spans="1:9" s="1365" customFormat="1" x14ac:dyDescent="0.2">
      <c r="A9" s="1366"/>
      <c r="B9" s="1369"/>
      <c r="C9" s="1369"/>
      <c r="D9" s="1370"/>
      <c r="E9" s="1371"/>
      <c r="F9" s="1372"/>
      <c r="G9" s="1371"/>
      <c r="H9" s="1373"/>
      <c r="I9" s="1374"/>
    </row>
    <row r="10" spans="1:9" s="1365" customFormat="1" x14ac:dyDescent="0.2">
      <c r="A10" s="1375" t="s">
        <v>1032</v>
      </c>
      <c r="B10" s="1369"/>
      <c r="C10" s="1369"/>
      <c r="D10" s="1370"/>
      <c r="E10" s="1376"/>
      <c r="F10" s="1376"/>
      <c r="G10" s="1370"/>
      <c r="H10" s="1377"/>
      <c r="I10" s="1377"/>
    </row>
    <row r="11" spans="1:9" s="1365" customFormat="1" x14ac:dyDescent="0.2">
      <c r="A11" s="1375" t="s">
        <v>1033</v>
      </c>
      <c r="B11" s="1369"/>
      <c r="C11" s="1369"/>
      <c r="D11" s="1370"/>
      <c r="E11" s="1376"/>
      <c r="F11" s="1378"/>
      <c r="G11" s="1370"/>
      <c r="H11" s="1377"/>
      <c r="I11" s="1377"/>
    </row>
    <row r="12" spans="1:9" s="1365" customFormat="1" x14ac:dyDescent="0.2">
      <c r="A12" s="1375" t="s">
        <v>1034</v>
      </c>
      <c r="B12" s="1369"/>
      <c r="C12" s="1369"/>
      <c r="D12" s="1370"/>
      <c r="E12" s="1370"/>
      <c r="F12" s="1370"/>
      <c r="G12" s="1370"/>
      <c r="H12" s="1377"/>
      <c r="I12" s="1377"/>
    </row>
    <row r="13" spans="1:9" s="1365" customFormat="1" x14ac:dyDescent="0.2">
      <c r="A13" s="1375"/>
      <c r="B13" s="1369"/>
      <c r="C13" s="1369"/>
      <c r="D13" s="1370"/>
      <c r="E13" s="1370"/>
      <c r="F13" s="1370"/>
      <c r="G13" s="1370"/>
      <c r="H13" s="1377"/>
      <c r="I13" s="1377"/>
    </row>
    <row r="14" spans="1:9" s="1365" customFormat="1" x14ac:dyDescent="0.2">
      <c r="A14" s="1375" t="s">
        <v>963</v>
      </c>
      <c r="B14" s="1369"/>
      <c r="C14" s="1369"/>
      <c r="D14" s="1370"/>
      <c r="E14" s="1370"/>
      <c r="F14" s="1370"/>
      <c r="G14" s="1370"/>
      <c r="H14" s="1377"/>
      <c r="I14" s="1377"/>
    </row>
    <row r="15" spans="1:9" s="1365" customFormat="1" x14ac:dyDescent="0.2">
      <c r="A15" s="1375"/>
      <c r="B15" s="1369"/>
      <c r="C15" s="1369"/>
      <c r="D15" s="1370"/>
      <c r="E15" s="1370"/>
      <c r="F15" s="1370"/>
      <c r="G15" s="1370"/>
      <c r="H15" s="1377"/>
      <c r="I15" s="1377"/>
    </row>
    <row r="16" spans="1:9" s="1365" customFormat="1" x14ac:dyDescent="0.2">
      <c r="A16" s="1375" t="s">
        <v>1035</v>
      </c>
      <c r="B16" s="1369"/>
      <c r="C16" s="1369"/>
      <c r="D16" s="1370"/>
      <c r="E16" s="1370"/>
      <c r="F16" s="1370"/>
      <c r="G16" s="1370"/>
      <c r="H16" s="1377"/>
      <c r="I16" s="1377"/>
    </row>
    <row r="17" spans="1:10" s="1365" customFormat="1" x14ac:dyDescent="0.2">
      <c r="A17" s="1271" t="s">
        <v>1036</v>
      </c>
      <c r="B17" s="1379"/>
      <c r="C17" s="1367"/>
      <c r="D17" s="1367"/>
      <c r="E17" s="1380"/>
      <c r="F17" s="1381"/>
      <c r="G17" s="1379"/>
      <c r="H17" s="1377"/>
      <c r="I17" s="1377"/>
    </row>
    <row r="18" spans="1:10" s="1365" customFormat="1" x14ac:dyDescent="0.2">
      <c r="A18" s="1271" t="s">
        <v>1037</v>
      </c>
      <c r="B18" s="1379"/>
      <c r="C18" s="1367"/>
      <c r="D18" s="1367"/>
      <c r="E18" s="1380"/>
      <c r="F18" s="1381"/>
      <c r="G18" s="1379"/>
      <c r="H18" s="1377"/>
      <c r="I18" s="1377"/>
    </row>
    <row r="19" spans="1:10" s="1365" customFormat="1" x14ac:dyDescent="0.2">
      <c r="A19" s="1271" t="s">
        <v>1038</v>
      </c>
      <c r="B19" s="1379"/>
      <c r="C19" s="1367"/>
      <c r="D19" s="1367"/>
      <c r="E19" s="1380"/>
      <c r="F19" s="1381"/>
      <c r="G19" s="1379"/>
      <c r="H19" s="1377"/>
      <c r="I19" s="1377"/>
    </row>
    <row r="20" spans="1:10" s="1365" customFormat="1" x14ac:dyDescent="0.2">
      <c r="A20" s="1276" t="s">
        <v>1039</v>
      </c>
      <c r="B20" s="1379"/>
      <c r="C20" s="1379"/>
      <c r="D20" s="1367"/>
      <c r="E20" s="1379"/>
      <c r="F20" s="1382"/>
      <c r="G20" s="1379"/>
      <c r="H20" s="1377"/>
      <c r="I20" s="1377"/>
    </row>
    <row r="21" spans="1:10" s="1365" customFormat="1" x14ac:dyDescent="0.2">
      <c r="A21" s="1383"/>
      <c r="B21" s="1379"/>
      <c r="C21" s="1379"/>
      <c r="D21" s="1367"/>
      <c r="E21" s="1379"/>
      <c r="F21" s="1382"/>
      <c r="G21" s="1379"/>
      <c r="H21" s="1377"/>
      <c r="I21" s="1377"/>
    </row>
    <row r="22" spans="1:10" s="1365" customFormat="1" ht="25.5" x14ac:dyDescent="0.2">
      <c r="A22" s="1384"/>
      <c r="B22" s="1272" t="s">
        <v>964</v>
      </c>
      <c r="C22" s="1273" t="s">
        <v>965</v>
      </c>
      <c r="D22" s="1273" t="s">
        <v>1040</v>
      </c>
      <c r="F22" s="1273" t="s">
        <v>966</v>
      </c>
      <c r="G22" s="1272" t="s">
        <v>967</v>
      </c>
      <c r="H22" s="1385"/>
    </row>
    <row r="23" spans="1:10" s="1365" customFormat="1" x14ac:dyDescent="0.2">
      <c r="A23" s="1384"/>
      <c r="B23" s="1272" t="s">
        <v>968</v>
      </c>
      <c r="C23" s="1273" t="s">
        <v>968</v>
      </c>
      <c r="D23" s="1273"/>
      <c r="F23" s="1273" t="s">
        <v>968</v>
      </c>
      <c r="G23" s="1272" t="s">
        <v>968</v>
      </c>
      <c r="H23" s="1370"/>
    </row>
    <row r="24" spans="1:10" s="1365" customFormat="1" x14ac:dyDescent="0.2">
      <c r="A24" s="1384"/>
      <c r="B24" s="1386"/>
      <c r="C24" s="1387"/>
      <c r="D24" s="1387"/>
      <c r="F24" s="1387"/>
      <c r="G24" s="1388"/>
      <c r="H24" s="1370"/>
    </row>
    <row r="25" spans="1:10" s="1365" customFormat="1" x14ac:dyDescent="0.2">
      <c r="A25" s="1274" t="s">
        <v>969</v>
      </c>
      <c r="B25" s="1389">
        <v>121693</v>
      </c>
      <c r="C25" s="1275">
        <v>221532</v>
      </c>
      <c r="D25" s="1275">
        <v>191</v>
      </c>
      <c r="E25" s="1390"/>
      <c r="F25" s="1389">
        <v>1121</v>
      </c>
      <c r="G25" s="1389">
        <v>5964</v>
      </c>
      <c r="H25" s="1370"/>
    </row>
    <row r="26" spans="1:10" s="1365" customFormat="1" x14ac:dyDescent="0.2">
      <c r="A26" s="1274" t="s">
        <v>970</v>
      </c>
      <c r="B26" s="1389">
        <v>136775</v>
      </c>
      <c r="C26" s="1275">
        <v>8172</v>
      </c>
      <c r="D26" s="1275">
        <v>51</v>
      </c>
      <c r="E26" s="1390"/>
      <c r="F26" s="1389">
        <v>2303</v>
      </c>
      <c r="G26" s="1389">
        <v>47</v>
      </c>
      <c r="H26" s="1391"/>
    </row>
    <row r="27" spans="1:10" s="1365" customFormat="1" x14ac:dyDescent="0.2">
      <c r="A27" s="1274" t="s">
        <v>971</v>
      </c>
      <c r="B27" s="1389">
        <v>166474</v>
      </c>
      <c r="C27" s="1275">
        <v>40590</v>
      </c>
      <c r="D27" s="1275">
        <v>3</v>
      </c>
      <c r="E27" s="1390"/>
      <c r="F27" s="1389">
        <v>3835</v>
      </c>
      <c r="G27" s="1389">
        <v>349</v>
      </c>
      <c r="H27" s="1392"/>
      <c r="I27" s="1393"/>
      <c r="J27" s="1393"/>
    </row>
    <row r="28" spans="1:10" s="1365" customFormat="1" x14ac:dyDescent="0.2">
      <c r="A28" s="1274" t="s">
        <v>972</v>
      </c>
      <c r="B28" s="1389">
        <v>123239</v>
      </c>
      <c r="C28" s="1275">
        <v>107321</v>
      </c>
      <c r="D28" s="1275">
        <v>61</v>
      </c>
      <c r="E28" s="1390"/>
      <c r="F28" s="1389">
        <v>650</v>
      </c>
      <c r="G28" s="1389">
        <v>1982</v>
      </c>
      <c r="H28" s="1394"/>
      <c r="I28" s="1393"/>
      <c r="J28" s="1393"/>
    </row>
    <row r="29" spans="1:10" s="1365" customFormat="1" x14ac:dyDescent="0.2">
      <c r="A29" s="1274" t="s">
        <v>973</v>
      </c>
      <c r="B29" s="1389">
        <v>69991</v>
      </c>
      <c r="C29" s="1275">
        <v>7601</v>
      </c>
      <c r="D29" s="1275">
        <v>386</v>
      </c>
      <c r="E29" s="1390"/>
      <c r="F29" s="1389">
        <v>1171</v>
      </c>
      <c r="G29" s="1389">
        <v>612</v>
      </c>
      <c r="H29" s="1392"/>
      <c r="I29" s="1393"/>
      <c r="J29" s="1393"/>
    </row>
    <row r="30" spans="1:10" s="1365" customFormat="1" x14ac:dyDescent="0.2">
      <c r="A30" s="1274" t="s">
        <v>974</v>
      </c>
      <c r="B30" s="1389">
        <v>85495</v>
      </c>
      <c r="C30" s="1275">
        <v>2096</v>
      </c>
      <c r="D30" s="1275">
        <v>56</v>
      </c>
      <c r="E30" s="1390"/>
      <c r="F30" s="1389">
        <v>1148</v>
      </c>
      <c r="G30" s="1389">
        <v>95</v>
      </c>
      <c r="H30" s="1392"/>
      <c r="I30" s="1393"/>
      <c r="J30" s="1393"/>
    </row>
    <row r="31" spans="1:10" s="1365" customFormat="1" x14ac:dyDescent="0.2">
      <c r="A31" s="1274" t="s">
        <v>975</v>
      </c>
      <c r="B31" s="1389">
        <v>34256</v>
      </c>
      <c r="C31" s="1275"/>
      <c r="D31" s="1275">
        <v>43</v>
      </c>
      <c r="E31" s="1390"/>
      <c r="F31" s="1389">
        <v>289</v>
      </c>
      <c r="G31" s="1389">
        <v>49</v>
      </c>
      <c r="H31" s="1394"/>
      <c r="I31" s="1393"/>
      <c r="J31" s="1393"/>
    </row>
    <row r="32" spans="1:10" s="1365" customFormat="1" x14ac:dyDescent="0.2">
      <c r="A32" s="1274" t="s">
        <v>976</v>
      </c>
      <c r="B32" s="1389">
        <v>55</v>
      </c>
      <c r="C32" s="1389"/>
      <c r="D32" s="1389"/>
      <c r="E32" s="1390"/>
      <c r="F32" s="1389">
        <v>4</v>
      </c>
      <c r="G32" s="1389"/>
      <c r="H32" s="1394"/>
      <c r="I32" s="1393"/>
      <c r="J32" s="1393"/>
    </row>
    <row r="33" spans="1:14" s="1365" customFormat="1" x14ac:dyDescent="0.2">
      <c r="A33" s="1276" t="s">
        <v>977</v>
      </c>
      <c r="B33" s="1395">
        <v>129</v>
      </c>
      <c r="C33" s="1275">
        <v>40709</v>
      </c>
      <c r="D33" s="1275">
        <v>7</v>
      </c>
      <c r="E33" s="1390"/>
      <c r="F33" s="1389">
        <v>24</v>
      </c>
      <c r="G33" s="1389">
        <v>855</v>
      </c>
      <c r="H33" s="1392"/>
      <c r="I33" s="1393"/>
      <c r="J33" s="1393"/>
    </row>
    <row r="34" spans="1:14" s="1365" customFormat="1" x14ac:dyDescent="0.2">
      <c r="A34" s="1276" t="s">
        <v>978</v>
      </c>
      <c r="B34" s="1389"/>
      <c r="C34" s="1275">
        <v>147683</v>
      </c>
      <c r="D34" s="1275"/>
      <c r="E34" s="1390"/>
      <c r="F34" s="1389">
        <v>426</v>
      </c>
      <c r="G34" s="1389">
        <v>12</v>
      </c>
      <c r="H34" s="1392"/>
      <c r="I34" s="1393"/>
      <c r="J34" s="1393"/>
    </row>
    <row r="35" spans="1:14" s="1365" customFormat="1" x14ac:dyDescent="0.2">
      <c r="A35" s="1384"/>
      <c r="B35" s="1389"/>
      <c r="C35" s="1389"/>
      <c r="D35" s="1389"/>
      <c r="E35" s="1390"/>
      <c r="F35" s="1389"/>
      <c r="G35" s="1389"/>
      <c r="H35" s="1394"/>
      <c r="I35" s="1393"/>
      <c r="J35" s="1393"/>
    </row>
    <row r="36" spans="1:14" s="1365" customFormat="1" x14ac:dyDescent="0.2">
      <c r="A36" s="1384"/>
      <c r="B36" s="1396">
        <f>SUM(B25:B35)</f>
        <v>738107</v>
      </c>
      <c r="C36" s="1396">
        <f t="shared" ref="C36:D36" si="0">SUM(C25:C35)</f>
        <v>575704</v>
      </c>
      <c r="D36" s="1396">
        <f t="shared" si="0"/>
        <v>798</v>
      </c>
      <c r="E36" s="1390"/>
      <c r="F36" s="1396">
        <f>SUM(F25:F35)</f>
        <v>10971</v>
      </c>
      <c r="G36" s="1396">
        <f>SUM(G25:G35)</f>
        <v>9965</v>
      </c>
      <c r="H36" s="1397"/>
      <c r="I36" s="1393"/>
      <c r="J36" s="1393"/>
    </row>
    <row r="37" spans="1:14" s="1365" customFormat="1" x14ac:dyDescent="0.2">
      <c r="A37" s="1398"/>
      <c r="B37" s="1399"/>
      <c r="C37" s="1399"/>
      <c r="D37" s="1399"/>
      <c r="E37" s="1399"/>
      <c r="F37" s="1399"/>
      <c r="G37" s="1399"/>
      <c r="H37" s="1399"/>
      <c r="I37" s="1394"/>
      <c r="J37" s="1400"/>
      <c r="K37" s="1393"/>
      <c r="L37" s="1393"/>
      <c r="M37" s="1393"/>
    </row>
    <row r="38" spans="1:14" s="1365" customFormat="1" x14ac:dyDescent="0.2">
      <c r="A38" s="1401" t="s">
        <v>979</v>
      </c>
      <c r="B38" s="1402"/>
      <c r="C38" s="1402"/>
      <c r="D38" s="1402"/>
      <c r="E38" s="1397"/>
      <c r="F38" s="1402"/>
      <c r="G38" s="1402"/>
      <c r="H38" s="1397"/>
      <c r="I38" s="1397"/>
      <c r="J38" s="1403"/>
      <c r="K38" s="1404"/>
      <c r="L38" s="1404"/>
      <c r="M38" s="1393"/>
    </row>
    <row r="39" spans="1:14" s="1365" customFormat="1" x14ac:dyDescent="0.2">
      <c r="A39" s="1401"/>
      <c r="B39" s="1405"/>
      <c r="C39" s="1405"/>
      <c r="D39" s="1405"/>
      <c r="E39" s="1406"/>
      <c r="F39" s="1405"/>
      <c r="G39" s="1405"/>
      <c r="H39" s="1405"/>
      <c r="I39" s="1402"/>
      <c r="J39" s="1407"/>
      <c r="K39" s="1393"/>
      <c r="L39" s="1393"/>
      <c r="M39" s="1393"/>
    </row>
    <row r="40" spans="1:14" s="1365" customFormat="1" x14ac:dyDescent="0.2">
      <c r="A40" s="1401" t="s">
        <v>980</v>
      </c>
      <c r="B40" s="1402"/>
      <c r="C40" s="1402"/>
      <c r="D40" s="1402"/>
      <c r="E40" s="1397"/>
      <c r="F40" s="1402"/>
      <c r="G40" s="1402"/>
      <c r="H40" s="1397"/>
      <c r="I40" s="1397"/>
      <c r="J40" s="1403"/>
      <c r="K40" s="1404"/>
      <c r="L40" s="1404"/>
      <c r="M40" s="1393"/>
      <c r="N40" s="1408"/>
    </row>
    <row r="41" spans="1:14" s="1365" customFormat="1" x14ac:dyDescent="0.2">
      <c r="A41" s="1401" t="s">
        <v>981</v>
      </c>
      <c r="B41" s="1402"/>
      <c r="C41" s="1402"/>
      <c r="D41" s="1402"/>
      <c r="E41" s="1397"/>
      <c r="F41" s="1402"/>
      <c r="G41" s="1402"/>
      <c r="H41" s="1397"/>
      <c r="I41" s="1397"/>
      <c r="J41" s="1403"/>
      <c r="K41" s="1404"/>
      <c r="L41" s="1404"/>
      <c r="M41" s="1393"/>
      <c r="N41" s="1408"/>
    </row>
    <row r="42" spans="1:14" s="1365" customFormat="1" x14ac:dyDescent="0.2">
      <c r="A42" s="1398"/>
      <c r="B42" s="1402"/>
      <c r="C42" s="1402"/>
      <c r="D42" s="1402"/>
      <c r="E42" s="1397"/>
      <c r="F42" s="1402"/>
      <c r="G42" s="1402"/>
      <c r="H42" s="1402"/>
      <c r="I42" s="1402"/>
      <c r="J42" s="1407"/>
      <c r="K42" s="1393"/>
      <c r="L42" s="1393"/>
      <c r="M42" s="1393"/>
    </row>
    <row r="43" spans="1:14" s="1365" customFormat="1" x14ac:dyDescent="0.2">
      <c r="A43" s="1280" t="s">
        <v>982</v>
      </c>
      <c r="B43" s="1281" t="s">
        <v>983</v>
      </c>
      <c r="C43" s="1281"/>
      <c r="D43" s="1281"/>
      <c r="E43" s="1281" t="s">
        <v>984</v>
      </c>
      <c r="F43" s="1281"/>
      <c r="G43" s="1281"/>
      <c r="H43" s="1397"/>
      <c r="I43" s="1397"/>
      <c r="J43" s="1403"/>
      <c r="K43" s="1404"/>
      <c r="L43" s="1404"/>
      <c r="M43" s="1393"/>
    </row>
    <row r="44" spans="1:14" s="1365" customFormat="1" x14ac:dyDescent="0.2">
      <c r="A44" s="1280" t="s">
        <v>985</v>
      </c>
      <c r="B44" s="1281" t="s">
        <v>983</v>
      </c>
      <c r="C44" s="1281"/>
      <c r="D44" s="1281"/>
      <c r="E44" s="1281" t="s">
        <v>986</v>
      </c>
      <c r="F44" s="1281"/>
      <c r="G44" s="1281"/>
      <c r="H44" s="1397"/>
      <c r="I44" s="1397"/>
      <c r="J44" s="1403"/>
      <c r="K44" s="1404"/>
      <c r="L44" s="1404"/>
      <c r="M44" s="1393"/>
    </row>
    <row r="45" spans="1:14" s="1365" customFormat="1" x14ac:dyDescent="0.2">
      <c r="A45" s="1280" t="s">
        <v>987</v>
      </c>
      <c r="B45" s="1281" t="s">
        <v>983</v>
      </c>
      <c r="C45" s="1281"/>
      <c r="D45" s="1281"/>
      <c r="E45" s="1281" t="s">
        <v>988</v>
      </c>
      <c r="F45" s="1281"/>
      <c r="G45" s="1281"/>
      <c r="H45" s="1402"/>
      <c r="I45" s="1402"/>
      <c r="J45" s="1407"/>
      <c r="K45" s="1393"/>
      <c r="L45" s="1393"/>
      <c r="M45" s="1393"/>
    </row>
    <row r="46" spans="1:14" s="1365" customFormat="1" x14ac:dyDescent="0.2">
      <c r="A46" s="1280" t="s">
        <v>814</v>
      </c>
      <c r="B46" s="1281" t="s">
        <v>983</v>
      </c>
      <c r="C46" s="1281"/>
      <c r="D46" s="1281"/>
      <c r="E46" s="1281" t="s">
        <v>989</v>
      </c>
      <c r="F46" s="1281"/>
      <c r="G46" s="1281"/>
      <c r="H46" s="1402"/>
      <c r="I46" s="1402"/>
      <c r="J46" s="1407"/>
      <c r="K46" s="1393"/>
      <c r="L46" s="1393"/>
      <c r="M46" s="1393"/>
    </row>
    <row r="47" spans="1:14" s="1365" customFormat="1" x14ac:dyDescent="0.2">
      <c r="A47" s="1280" t="s">
        <v>990</v>
      </c>
      <c r="B47" s="1281" t="s">
        <v>983</v>
      </c>
      <c r="D47" s="1281"/>
      <c r="E47" s="1281" t="s">
        <v>991</v>
      </c>
      <c r="F47" s="1281"/>
      <c r="G47" s="1282"/>
      <c r="H47" s="1397"/>
      <c r="I47" s="1397"/>
      <c r="J47" s="1403"/>
      <c r="K47" s="1404"/>
      <c r="L47" s="1404"/>
      <c r="M47" s="1393"/>
    </row>
    <row r="48" spans="1:14" s="1365" customFormat="1" x14ac:dyDescent="0.2">
      <c r="A48" s="1280" t="s">
        <v>992</v>
      </c>
      <c r="B48" s="1281" t="s">
        <v>983</v>
      </c>
      <c r="E48" s="1281" t="s">
        <v>993</v>
      </c>
      <c r="G48" s="1282"/>
      <c r="H48" s="1397"/>
      <c r="I48" s="1397"/>
      <c r="J48" s="1403"/>
      <c r="K48" s="1404"/>
      <c r="L48" s="1404"/>
      <c r="M48" s="1393"/>
    </row>
    <row r="49" spans="1:13" s="1365" customFormat="1" x14ac:dyDescent="0.2">
      <c r="A49" s="1280" t="s">
        <v>994</v>
      </c>
      <c r="B49" s="1281" t="s">
        <v>983</v>
      </c>
      <c r="D49" s="1281"/>
      <c r="E49" s="1281" t="s">
        <v>995</v>
      </c>
      <c r="F49" s="1281"/>
      <c r="G49" s="1282"/>
      <c r="H49" s="1402"/>
      <c r="I49" s="1402"/>
      <c r="J49" s="1407"/>
      <c r="K49" s="1393"/>
      <c r="L49" s="1393"/>
      <c r="M49" s="1393"/>
    </row>
    <row r="50" spans="1:13" s="1365" customFormat="1" x14ac:dyDescent="0.2">
      <c r="A50" s="1409"/>
      <c r="B50" s="1402"/>
      <c r="C50" s="1402"/>
      <c r="D50" s="1402"/>
      <c r="E50" s="1397"/>
      <c r="F50" s="1402"/>
      <c r="G50" s="1402"/>
      <c r="H50" s="1397"/>
      <c r="I50" s="1397"/>
      <c r="J50" s="1403"/>
      <c r="K50" s="1404"/>
      <c r="L50" s="1404"/>
      <c r="M50" s="1393"/>
    </row>
    <row r="51" spans="1:13" s="1365" customFormat="1" x14ac:dyDescent="0.2">
      <c r="A51" s="1410" t="s">
        <v>996</v>
      </c>
      <c r="B51" s="1402"/>
      <c r="C51" s="1402"/>
      <c r="D51" s="1402"/>
      <c r="E51" s="1397"/>
      <c r="F51" s="1402"/>
      <c r="G51" s="1402"/>
      <c r="H51" s="1397"/>
      <c r="I51" s="1397"/>
      <c r="J51" s="1403"/>
      <c r="K51" s="1404"/>
      <c r="L51" s="1404"/>
      <c r="M51" s="1393"/>
    </row>
    <row r="52" spans="1:13" s="1365" customFormat="1" x14ac:dyDescent="0.2">
      <c r="A52" s="1411"/>
      <c r="B52" s="1402"/>
      <c r="C52" s="1402"/>
      <c r="D52" s="1402"/>
      <c r="E52" s="1397"/>
      <c r="F52" s="1402"/>
      <c r="G52" s="1402"/>
      <c r="H52" s="1402"/>
      <c r="I52" s="1402"/>
      <c r="J52" s="1407"/>
      <c r="K52" s="1393"/>
      <c r="L52" s="1393"/>
      <c r="M52" s="1393"/>
    </row>
    <row r="53" spans="1:13" s="1365" customFormat="1" x14ac:dyDescent="0.2">
      <c r="A53" s="1280" t="s">
        <v>997</v>
      </c>
      <c r="B53" s="1281" t="s">
        <v>998</v>
      </c>
      <c r="C53" s="1281"/>
      <c r="D53" s="1281"/>
      <c r="E53" s="1281" t="s">
        <v>999</v>
      </c>
      <c r="F53" s="1281"/>
      <c r="G53" s="1412"/>
      <c r="H53" s="1412"/>
      <c r="I53" s="1413"/>
      <c r="J53" s="1403"/>
      <c r="K53" s="1404"/>
      <c r="L53" s="1404"/>
      <c r="M53" s="1393"/>
    </row>
    <row r="54" spans="1:13" s="1365" customFormat="1" x14ac:dyDescent="0.2">
      <c r="A54" s="1280" t="s">
        <v>1000</v>
      </c>
      <c r="B54" s="1281" t="s">
        <v>998</v>
      </c>
      <c r="C54" s="1281"/>
      <c r="D54" s="1281"/>
      <c r="E54" s="1281" t="s">
        <v>1001</v>
      </c>
      <c r="F54" s="1281"/>
      <c r="G54" s="1412"/>
      <c r="H54" s="1412"/>
      <c r="I54" s="1413"/>
      <c r="J54" s="1407"/>
      <c r="K54" s="1393"/>
      <c r="L54" s="1393"/>
      <c r="M54" s="1393"/>
    </row>
    <row r="55" spans="1:13" s="1365" customFormat="1" x14ac:dyDescent="0.2">
      <c r="A55" s="1281" t="s">
        <v>1002</v>
      </c>
      <c r="B55" s="1281" t="s">
        <v>998</v>
      </c>
      <c r="C55" s="1281"/>
      <c r="D55" s="1281" t="s">
        <v>1003</v>
      </c>
      <c r="E55" s="1281" t="s">
        <v>1004</v>
      </c>
      <c r="F55" s="1281"/>
      <c r="G55" s="1281"/>
      <c r="H55" s="1281"/>
      <c r="J55" s="1403"/>
      <c r="K55" s="1404"/>
      <c r="L55" s="1404"/>
      <c r="M55" s="1393"/>
    </row>
    <row r="56" spans="1:13" s="1365" customFormat="1" x14ac:dyDescent="0.2">
      <c r="A56" s="1281" t="s">
        <v>1041</v>
      </c>
      <c r="B56" s="1281" t="s">
        <v>998</v>
      </c>
      <c r="C56" s="1281"/>
      <c r="D56" s="1281" t="s">
        <v>1005</v>
      </c>
      <c r="E56" s="1281" t="s">
        <v>1006</v>
      </c>
      <c r="F56" s="1281"/>
      <c r="G56" s="1281"/>
      <c r="H56" s="1281"/>
      <c r="J56" s="1403"/>
      <c r="K56" s="1404"/>
      <c r="L56" s="1404"/>
      <c r="M56" s="1393"/>
    </row>
    <row r="57" spans="1:13" s="1365" customFormat="1" x14ac:dyDescent="0.2">
      <c r="A57" s="1281" t="s">
        <v>1007</v>
      </c>
      <c r="B57" s="1281" t="s">
        <v>1008</v>
      </c>
      <c r="C57" s="1384"/>
      <c r="D57" s="1384"/>
      <c r="E57" s="1281" t="s">
        <v>1009</v>
      </c>
      <c r="F57" s="1384"/>
      <c r="G57" s="1281"/>
      <c r="H57" s="1281"/>
      <c r="J57" s="1403"/>
      <c r="K57" s="1404"/>
      <c r="L57" s="1404"/>
      <c r="M57" s="1393"/>
    </row>
    <row r="58" spans="1:13" s="1365" customFormat="1" x14ac:dyDescent="0.2">
      <c r="A58" s="1281" t="s">
        <v>1010</v>
      </c>
      <c r="B58" s="1281" t="s">
        <v>1008</v>
      </c>
      <c r="C58" s="1281"/>
      <c r="D58" s="1281"/>
      <c r="E58" s="1281" t="s">
        <v>1011</v>
      </c>
      <c r="F58" s="1281"/>
      <c r="J58" s="1407"/>
      <c r="K58" s="1393"/>
      <c r="L58" s="1393"/>
      <c r="M58" s="1393"/>
    </row>
    <row r="59" spans="1:13" s="1365" customFormat="1" x14ac:dyDescent="0.2">
      <c r="A59" s="1281"/>
      <c r="B59" s="1402"/>
      <c r="C59" s="1402"/>
      <c r="D59" s="1402"/>
      <c r="E59" s="1397"/>
      <c r="F59" s="1402"/>
      <c r="G59" s="1402"/>
      <c r="H59" s="1402"/>
      <c r="I59" s="1402"/>
      <c r="J59" s="1407"/>
      <c r="K59" s="1393"/>
      <c r="L59" s="1393"/>
      <c r="M59" s="1393"/>
    </row>
    <row r="60" spans="1:13" s="1365" customFormat="1" x14ac:dyDescent="0.2">
      <c r="A60" s="1412"/>
      <c r="B60" s="1402"/>
      <c r="C60" s="1402"/>
      <c r="D60" s="1402"/>
      <c r="E60" s="1397"/>
      <c r="F60" s="1402"/>
      <c r="G60" s="1402"/>
      <c r="H60" s="1402"/>
      <c r="I60" s="1402"/>
      <c r="J60" s="1407"/>
      <c r="K60" s="1393"/>
      <c r="L60" s="1393"/>
      <c r="M60" s="1393"/>
    </row>
    <row r="61" spans="1:13" s="1365" customFormat="1" x14ac:dyDescent="0.2">
      <c r="A61" s="1401" t="s">
        <v>1012</v>
      </c>
      <c r="B61" s="1385"/>
      <c r="C61" s="1385"/>
      <c r="D61" s="1385"/>
      <c r="E61" s="1414"/>
      <c r="F61" s="1385"/>
      <c r="G61" s="1385"/>
      <c r="H61" s="1385"/>
      <c r="I61" s="1385"/>
      <c r="J61" s="1415"/>
    </row>
    <row r="62" spans="1:13" s="1365" customFormat="1" x14ac:dyDescent="0.2">
      <c r="A62" s="1401"/>
      <c r="B62" s="1385"/>
      <c r="C62" s="1385"/>
      <c r="D62" s="1385"/>
      <c r="E62" s="1414"/>
      <c r="F62" s="1385"/>
      <c r="G62" s="1385"/>
      <c r="H62" s="1385"/>
      <c r="I62" s="1385"/>
      <c r="J62" s="1415"/>
    </row>
    <row r="63" spans="1:13" s="1365" customFormat="1" x14ac:dyDescent="0.2">
      <c r="A63" s="1398" t="s">
        <v>1013</v>
      </c>
      <c r="B63" s="1412" t="s">
        <v>1014</v>
      </c>
      <c r="C63" s="1412"/>
      <c r="D63" s="1412"/>
      <c r="E63" s="1412" t="s">
        <v>1015</v>
      </c>
      <c r="F63" s="1412"/>
      <c r="G63" s="1281"/>
      <c r="H63" s="1281"/>
      <c r="I63" s="1385"/>
      <c r="J63" s="1415"/>
    </row>
    <row r="64" spans="1:13" s="1365" customFormat="1" x14ac:dyDescent="0.2">
      <c r="A64" s="1281" t="s">
        <v>1010</v>
      </c>
      <c r="B64" s="1281" t="s">
        <v>1008</v>
      </c>
      <c r="C64" s="1281"/>
      <c r="D64" s="1281"/>
      <c r="E64" s="1281" t="s">
        <v>1016</v>
      </c>
      <c r="F64" s="1281"/>
      <c r="I64" s="1385"/>
    </row>
    <row r="65" spans="1:10" s="1365" customFormat="1" x14ac:dyDescent="0.2">
      <c r="A65" s="1281" t="s">
        <v>1017</v>
      </c>
      <c r="B65" s="1281" t="s">
        <v>1008</v>
      </c>
      <c r="C65" s="1281"/>
      <c r="D65" s="1281"/>
      <c r="E65" s="1281" t="s">
        <v>1018</v>
      </c>
      <c r="F65" s="1281"/>
      <c r="G65" s="1281"/>
      <c r="H65" s="1281"/>
      <c r="I65" s="1385"/>
    </row>
    <row r="66" spans="1:10" s="1365" customFormat="1" x14ac:dyDescent="0.2">
      <c r="A66" s="1281" t="s">
        <v>1019</v>
      </c>
      <c r="B66" s="1281" t="s">
        <v>1020</v>
      </c>
      <c r="C66" s="1281"/>
      <c r="D66" s="1281"/>
      <c r="E66" s="1281" t="s">
        <v>1021</v>
      </c>
      <c r="F66" s="1281"/>
      <c r="G66" s="1281"/>
      <c r="H66" s="1281"/>
      <c r="I66" s="1379"/>
      <c r="J66" s="1416"/>
    </row>
    <row r="67" spans="1:10" s="1365" customFormat="1" x14ac:dyDescent="0.2">
      <c r="A67" s="1281"/>
      <c r="B67" s="1379"/>
      <c r="C67" s="1379"/>
      <c r="D67" s="1379"/>
      <c r="E67" s="1382"/>
      <c r="F67" s="1379"/>
      <c r="G67" s="1379"/>
      <c r="H67" s="1379"/>
      <c r="I67" s="1379"/>
      <c r="J67" s="1416"/>
    </row>
    <row r="68" spans="1:10" s="1365" customFormat="1" x14ac:dyDescent="0.2">
      <c r="A68" s="1401" t="s">
        <v>1022</v>
      </c>
      <c r="B68" s="1412"/>
      <c r="C68" s="1412"/>
      <c r="D68" s="1412"/>
      <c r="E68" s="1417"/>
      <c r="F68" s="1412"/>
      <c r="G68" s="1412"/>
      <c r="H68" s="1412"/>
      <c r="I68" s="1412"/>
      <c r="J68" s="1416"/>
    </row>
    <row r="69" spans="1:10" s="1365" customFormat="1" x14ac:dyDescent="0.2">
      <c r="A69" s="1401" t="s">
        <v>1023</v>
      </c>
      <c r="B69" s="1412"/>
      <c r="C69" s="1412"/>
      <c r="D69" s="1412"/>
      <c r="E69" s="1417"/>
      <c r="F69" s="1412"/>
      <c r="G69" s="1412"/>
      <c r="H69" s="1412"/>
      <c r="I69" s="1412"/>
      <c r="J69" s="1416"/>
    </row>
    <row r="70" spans="1:10" s="1365" customFormat="1" x14ac:dyDescent="0.2">
      <c r="A70" s="1412"/>
      <c r="B70" s="1412"/>
      <c r="C70" s="1412"/>
      <c r="D70" s="1412"/>
      <c r="E70" s="1417"/>
      <c r="F70" s="1412"/>
      <c r="G70" s="1412"/>
      <c r="H70" s="1412"/>
      <c r="I70" s="1412"/>
      <c r="J70" s="1416"/>
    </row>
    <row r="71" spans="1:10" s="1365" customFormat="1" x14ac:dyDescent="0.2">
      <c r="A71" s="1412"/>
      <c r="B71" s="1412"/>
      <c r="C71" s="1412"/>
      <c r="D71" s="1412"/>
      <c r="E71" s="1417"/>
      <c r="F71" s="1412"/>
      <c r="G71" s="1412"/>
      <c r="H71" s="1412"/>
      <c r="I71" s="1412"/>
      <c r="J71" s="1416"/>
    </row>
    <row r="72" spans="1:10" s="1365" customFormat="1" x14ac:dyDescent="0.2">
      <c r="A72" s="1412"/>
      <c r="B72" s="1412"/>
      <c r="C72" s="1412"/>
      <c r="D72" s="1412"/>
      <c r="E72" s="1417"/>
      <c r="F72" s="1412"/>
      <c r="G72" s="1412"/>
      <c r="H72" s="1412"/>
      <c r="I72" s="1412"/>
      <c r="J72" s="1416"/>
    </row>
    <row r="73" spans="1:10" s="1365" customFormat="1" x14ac:dyDescent="0.2">
      <c r="A73" s="1412"/>
      <c r="B73" s="1412"/>
      <c r="C73" s="1412"/>
      <c r="D73" s="1412"/>
      <c r="E73" s="1417"/>
      <c r="F73" s="1412"/>
      <c r="G73" s="1412"/>
      <c r="H73" s="1412"/>
      <c r="I73" s="1412"/>
      <c r="J73" s="1416"/>
    </row>
    <row r="74" spans="1:10" s="1365" customFormat="1" x14ac:dyDescent="0.2">
      <c r="A74" s="1412"/>
      <c r="B74" s="1412"/>
      <c r="C74" s="1412"/>
      <c r="D74" s="1412"/>
      <c r="E74" s="1417"/>
      <c r="F74" s="1412"/>
      <c r="G74" s="1412"/>
      <c r="H74" s="1412"/>
      <c r="I74" s="1412"/>
      <c r="J74" s="1416"/>
    </row>
    <row r="75" spans="1:10" s="1365" customFormat="1" x14ac:dyDescent="0.2">
      <c r="A75" s="1412"/>
      <c r="B75" s="1412"/>
      <c r="C75" s="1412"/>
      <c r="D75" s="1412"/>
      <c r="E75" s="1417"/>
      <c r="F75" s="1412"/>
      <c r="G75" s="1412"/>
      <c r="H75" s="1412"/>
      <c r="I75" s="1412"/>
      <c r="J75" s="1416"/>
    </row>
    <row r="76" spans="1:10" s="1365" customFormat="1" x14ac:dyDescent="0.2">
      <c r="A76" s="1412"/>
      <c r="B76" s="1412"/>
      <c r="C76" s="1412"/>
      <c r="D76" s="1412"/>
      <c r="E76" s="1417"/>
      <c r="F76" s="1412"/>
      <c r="G76" s="1412"/>
      <c r="H76" s="1412"/>
      <c r="I76" s="1412"/>
      <c r="J76" s="1416"/>
    </row>
    <row r="77" spans="1:10" s="1365" customFormat="1" x14ac:dyDescent="0.2">
      <c r="A77" s="1412"/>
      <c r="B77" s="1412"/>
      <c r="C77" s="1412"/>
      <c r="D77" s="1412"/>
      <c r="E77" s="1417"/>
      <c r="F77" s="1412"/>
      <c r="G77" s="1412"/>
      <c r="H77" s="1412"/>
      <c r="I77" s="1412"/>
      <c r="J77" s="1416"/>
    </row>
    <row r="78" spans="1:10" s="1365" customFormat="1" x14ac:dyDescent="0.2">
      <c r="A78" s="1412"/>
      <c r="B78" s="1412"/>
      <c r="C78" s="1412"/>
      <c r="D78" s="1412"/>
      <c r="E78" s="1417"/>
      <c r="F78" s="1412"/>
      <c r="G78" s="1412"/>
      <c r="H78" s="1412"/>
      <c r="I78" s="1412"/>
      <c r="J78" s="1416"/>
    </row>
    <row r="79" spans="1:10" s="1365" customFormat="1" x14ac:dyDescent="0.2">
      <c r="A79" s="1412"/>
      <c r="B79" s="1412"/>
      <c r="C79" s="1412"/>
      <c r="D79" s="1412"/>
      <c r="E79" s="1417"/>
      <c r="F79" s="1412"/>
      <c r="G79" s="1412"/>
      <c r="H79" s="1412"/>
      <c r="I79" s="1412"/>
      <c r="J79" s="1416"/>
    </row>
    <row r="80" spans="1:10" s="1365" customFormat="1" x14ac:dyDescent="0.2">
      <c r="A80" s="1412"/>
      <c r="B80" s="1412"/>
      <c r="C80" s="1412"/>
      <c r="D80" s="1412"/>
      <c r="E80" s="1417"/>
      <c r="F80" s="1412"/>
      <c r="G80" s="1412"/>
      <c r="H80" s="1412"/>
      <c r="I80" s="1412"/>
      <c r="J80" s="1416"/>
    </row>
    <row r="81" spans="1:9" s="1365" customFormat="1" x14ac:dyDescent="0.2">
      <c r="A81" s="1412"/>
      <c r="B81" s="1418"/>
      <c r="C81" s="1418"/>
      <c r="D81" s="1418"/>
      <c r="E81" s="1419"/>
      <c r="F81" s="1418"/>
      <c r="G81" s="1418"/>
      <c r="H81" s="1418"/>
      <c r="I81" s="1418"/>
    </row>
    <row r="82" spans="1:9" s="1365" customFormat="1" x14ac:dyDescent="0.2">
      <c r="A82" s="1412"/>
      <c r="B82" s="1418"/>
      <c r="C82" s="1418"/>
      <c r="D82" s="1418"/>
      <c r="E82" s="1419"/>
      <c r="F82" s="1418"/>
      <c r="G82" s="1418"/>
      <c r="H82" s="1418"/>
      <c r="I82" s="1418"/>
    </row>
    <row r="83" spans="1:9" s="1365" customFormat="1" x14ac:dyDescent="0.2">
      <c r="A83" s="1418"/>
      <c r="B83" s="1418"/>
      <c r="C83" s="1418"/>
      <c r="D83" s="1418"/>
      <c r="E83" s="1419"/>
      <c r="F83" s="1418"/>
      <c r="G83" s="1418"/>
      <c r="H83" s="1418"/>
      <c r="I83" s="1418"/>
    </row>
    <row r="84" spans="1:9" s="1365" customFormat="1" x14ac:dyDescent="0.2">
      <c r="A84" s="1418"/>
      <c r="B84" s="1418"/>
      <c r="C84" s="1418"/>
      <c r="D84" s="1418"/>
      <c r="E84" s="1419"/>
      <c r="F84" s="1418"/>
      <c r="G84" s="1418"/>
      <c r="H84" s="1418"/>
      <c r="I84" s="1418"/>
    </row>
    <row r="85" spans="1:9" s="1365" customFormat="1" x14ac:dyDescent="0.2">
      <c r="A85" s="1418"/>
      <c r="B85" s="1418"/>
      <c r="C85" s="1418"/>
      <c r="D85" s="1418"/>
      <c r="E85" s="1419"/>
      <c r="F85" s="1418"/>
      <c r="G85" s="1418"/>
      <c r="H85" s="1418"/>
      <c r="I85" s="1418"/>
    </row>
    <row r="86" spans="1:9" s="1365" customFormat="1" x14ac:dyDescent="0.2">
      <c r="A86" s="1418"/>
      <c r="B86" s="1418"/>
      <c r="C86" s="1418"/>
      <c r="D86" s="1418"/>
      <c r="E86" s="1419"/>
      <c r="F86" s="1418"/>
      <c r="G86" s="1418"/>
      <c r="H86" s="1418"/>
      <c r="I86" s="1418"/>
    </row>
    <row r="87" spans="1:9" s="1365" customFormat="1" x14ac:dyDescent="0.2">
      <c r="A87" s="1418"/>
      <c r="B87" s="1418"/>
      <c r="C87" s="1418"/>
      <c r="D87" s="1418"/>
      <c r="E87" s="1419"/>
      <c r="F87" s="1418"/>
      <c r="G87" s="1418"/>
      <c r="H87" s="1418"/>
      <c r="I87" s="1418"/>
    </row>
    <row r="88" spans="1:9" s="1365" customFormat="1" x14ac:dyDescent="0.2">
      <c r="A88" s="1418"/>
      <c r="B88" s="1418"/>
      <c r="C88" s="1418"/>
      <c r="D88" s="1418"/>
      <c r="E88" s="1419"/>
      <c r="F88" s="1418"/>
      <c r="G88" s="1418"/>
      <c r="H88" s="1418"/>
      <c r="I88" s="1418"/>
    </row>
    <row r="89" spans="1:9" s="1365" customFormat="1" x14ac:dyDescent="0.2">
      <c r="A89" s="1418"/>
      <c r="B89" s="1418"/>
      <c r="C89" s="1418"/>
      <c r="D89" s="1418"/>
      <c r="E89" s="1419"/>
      <c r="F89" s="1418"/>
      <c r="G89" s="1418"/>
      <c r="H89" s="1418"/>
      <c r="I89" s="1418"/>
    </row>
    <row r="90" spans="1:9" s="1365" customFormat="1" x14ac:dyDescent="0.2">
      <c r="A90" s="1418"/>
      <c r="B90" s="1418"/>
      <c r="C90" s="1418"/>
      <c r="D90" s="1418"/>
      <c r="E90" s="1419"/>
      <c r="F90" s="1418"/>
      <c r="G90" s="1418"/>
      <c r="H90" s="1418"/>
      <c r="I90" s="1418"/>
    </row>
    <row r="91" spans="1:9" s="1365" customFormat="1" x14ac:dyDescent="0.2">
      <c r="A91" s="1418"/>
      <c r="B91" s="1418"/>
      <c r="C91" s="1418"/>
      <c r="D91" s="1418"/>
      <c r="E91" s="1419"/>
      <c r="F91" s="1418"/>
      <c r="G91" s="1418"/>
      <c r="H91" s="1418"/>
      <c r="I91" s="1418"/>
    </row>
    <row r="92" spans="1:9" s="1365" customFormat="1" x14ac:dyDescent="0.2">
      <c r="A92" s="1418"/>
      <c r="B92" s="1418"/>
      <c r="C92" s="1418"/>
      <c r="D92" s="1418"/>
      <c r="E92" s="1419"/>
      <c r="F92" s="1418"/>
      <c r="G92" s="1418"/>
      <c r="H92" s="1418"/>
      <c r="I92" s="1418"/>
    </row>
    <row r="93" spans="1:9" s="1365" customFormat="1" x14ac:dyDescent="0.2">
      <c r="A93" s="1418"/>
      <c r="B93" s="1418"/>
      <c r="C93" s="1418"/>
      <c r="D93" s="1418"/>
      <c r="E93" s="1419"/>
      <c r="F93" s="1418"/>
      <c r="G93" s="1418"/>
      <c r="H93" s="1418"/>
      <c r="I93" s="1418"/>
    </row>
    <row r="94" spans="1:9" s="1365" customFormat="1" x14ac:dyDescent="0.2">
      <c r="A94" s="1418"/>
      <c r="B94" s="1418"/>
      <c r="C94" s="1418"/>
      <c r="D94" s="1418"/>
      <c r="E94" s="1419"/>
      <c r="F94" s="1418"/>
      <c r="G94" s="1418"/>
      <c r="H94" s="1418"/>
      <c r="I94" s="1418"/>
    </row>
    <row r="95" spans="1:9" s="1365" customFormat="1" x14ac:dyDescent="0.2">
      <c r="A95" s="1418"/>
      <c r="B95" s="1418"/>
      <c r="C95" s="1418"/>
      <c r="D95" s="1418"/>
      <c r="E95" s="1419"/>
      <c r="F95" s="1418"/>
      <c r="G95" s="1418"/>
      <c r="H95" s="1418"/>
      <c r="I95" s="1418"/>
    </row>
    <row r="96" spans="1:9" s="1365" customFormat="1" x14ac:dyDescent="0.2">
      <c r="A96" s="1418"/>
      <c r="B96" s="1418"/>
      <c r="C96" s="1418"/>
      <c r="D96" s="1418"/>
      <c r="E96" s="1419"/>
      <c r="F96" s="1418"/>
      <c r="G96" s="1418"/>
      <c r="H96" s="1418"/>
      <c r="I96" s="1418"/>
    </row>
    <row r="97" spans="1:9" s="1365" customFormat="1" x14ac:dyDescent="0.2">
      <c r="A97" s="1418"/>
      <c r="B97" s="1418"/>
      <c r="C97" s="1418"/>
      <c r="D97" s="1418"/>
      <c r="E97" s="1419"/>
      <c r="F97" s="1418"/>
      <c r="G97" s="1418"/>
      <c r="H97" s="1418"/>
      <c r="I97" s="1418"/>
    </row>
    <row r="98" spans="1:9" s="1365" customFormat="1" x14ac:dyDescent="0.2">
      <c r="A98" s="1418"/>
      <c r="B98" s="1418"/>
      <c r="C98" s="1418"/>
      <c r="D98" s="1418"/>
      <c r="E98" s="1419"/>
      <c r="F98" s="1418"/>
      <c r="G98" s="1418"/>
      <c r="H98" s="1418"/>
      <c r="I98" s="1418"/>
    </row>
    <row r="99" spans="1:9" s="1365" customFormat="1" x14ac:dyDescent="0.2">
      <c r="A99" s="1418"/>
      <c r="B99" s="1418"/>
      <c r="C99" s="1418"/>
      <c r="D99" s="1418"/>
      <c r="E99" s="1419"/>
      <c r="F99" s="1418"/>
      <c r="G99" s="1418"/>
      <c r="H99" s="1418"/>
      <c r="I99" s="1418"/>
    </row>
    <row r="100" spans="1:9" s="1365" customFormat="1" x14ac:dyDescent="0.2">
      <c r="A100" s="1418"/>
      <c r="B100" s="1418"/>
      <c r="C100" s="1418"/>
      <c r="D100" s="1418"/>
      <c r="E100" s="1419"/>
      <c r="F100" s="1418"/>
      <c r="G100" s="1418"/>
      <c r="H100" s="1418"/>
      <c r="I100" s="1418"/>
    </row>
    <row r="101" spans="1:9" s="1365" customFormat="1" x14ac:dyDescent="0.2">
      <c r="A101" s="1418"/>
      <c r="B101" s="1418"/>
      <c r="C101" s="1418"/>
      <c r="D101" s="1418"/>
      <c r="E101" s="1419"/>
      <c r="F101" s="1418"/>
      <c r="G101" s="1418"/>
      <c r="H101" s="1418"/>
      <c r="I101" s="1418"/>
    </row>
    <row r="102" spans="1:9" s="1365" customFormat="1" x14ac:dyDescent="0.2">
      <c r="A102" s="1418"/>
      <c r="B102" s="1418"/>
      <c r="C102" s="1418"/>
      <c r="D102" s="1418"/>
      <c r="E102" s="1419"/>
      <c r="F102" s="1418"/>
      <c r="G102" s="1418"/>
      <c r="H102" s="1418"/>
      <c r="I102" s="1418"/>
    </row>
    <row r="103" spans="1:9" s="1365" customFormat="1" x14ac:dyDescent="0.2">
      <c r="A103" s="1418"/>
      <c r="B103" s="1418"/>
      <c r="C103" s="1418"/>
      <c r="D103" s="1418"/>
      <c r="E103" s="1419"/>
      <c r="F103" s="1418"/>
      <c r="G103" s="1418"/>
      <c r="H103" s="1418"/>
      <c r="I103" s="1418"/>
    </row>
    <row r="104" spans="1:9" s="1365" customFormat="1" x14ac:dyDescent="0.2">
      <c r="A104" s="1418"/>
      <c r="B104" s="1418"/>
      <c r="C104" s="1418"/>
      <c r="D104" s="1418"/>
      <c r="E104" s="1419"/>
      <c r="F104" s="1418"/>
      <c r="G104" s="1418"/>
      <c r="H104" s="1418"/>
      <c r="I104" s="1418"/>
    </row>
    <row r="105" spans="1:9" s="1365" customFormat="1" x14ac:dyDescent="0.2">
      <c r="A105" s="1418"/>
      <c r="B105" s="1418"/>
      <c r="C105" s="1418"/>
      <c r="D105" s="1418"/>
      <c r="E105" s="1419"/>
      <c r="F105" s="1418"/>
      <c r="G105" s="1418"/>
      <c r="H105" s="1418"/>
      <c r="I105" s="1418"/>
    </row>
    <row r="106" spans="1:9" s="1365" customFormat="1" x14ac:dyDescent="0.2">
      <c r="A106" s="1418"/>
      <c r="B106" s="1418"/>
      <c r="C106" s="1418"/>
      <c r="D106" s="1418"/>
      <c r="E106" s="1419"/>
      <c r="F106" s="1418"/>
      <c r="G106" s="1418"/>
      <c r="H106" s="1418"/>
      <c r="I106" s="1418"/>
    </row>
    <row r="107" spans="1:9" s="1365" customFormat="1" x14ac:dyDescent="0.2">
      <c r="A107" s="1418"/>
      <c r="B107" s="1418"/>
      <c r="C107" s="1418"/>
      <c r="D107" s="1418"/>
      <c r="E107" s="1419"/>
      <c r="F107" s="1418"/>
      <c r="G107" s="1418"/>
      <c r="H107" s="1418"/>
      <c r="I107" s="1418"/>
    </row>
    <row r="108" spans="1:9" s="1365" customFormat="1" x14ac:dyDescent="0.2">
      <c r="A108" s="1418"/>
      <c r="B108" s="1418"/>
      <c r="C108" s="1418"/>
      <c r="D108" s="1418"/>
      <c r="E108" s="1419"/>
      <c r="F108" s="1418"/>
      <c r="G108" s="1418"/>
      <c r="H108" s="1418"/>
      <c r="I108" s="1418"/>
    </row>
    <row r="109" spans="1:9" s="1365" customFormat="1" x14ac:dyDescent="0.2">
      <c r="A109" s="1418"/>
      <c r="B109" s="1418"/>
      <c r="C109" s="1418"/>
      <c r="D109" s="1418"/>
      <c r="E109" s="1419"/>
      <c r="F109" s="1418"/>
      <c r="G109" s="1418"/>
      <c r="H109" s="1418"/>
      <c r="I109" s="1418"/>
    </row>
    <row r="110" spans="1:9" s="1365" customFormat="1" x14ac:dyDescent="0.2">
      <c r="A110" s="1418"/>
      <c r="B110" s="1418"/>
      <c r="C110" s="1418"/>
      <c r="D110" s="1418"/>
      <c r="E110" s="1419"/>
      <c r="F110" s="1418"/>
      <c r="G110" s="1418"/>
      <c r="H110" s="1418"/>
      <c r="I110" s="1418"/>
    </row>
    <row r="111" spans="1:9" s="1365" customFormat="1" x14ac:dyDescent="0.2">
      <c r="A111" s="1418"/>
      <c r="B111" s="1418"/>
      <c r="C111" s="1418"/>
      <c r="D111" s="1418"/>
      <c r="E111" s="1419"/>
      <c r="F111" s="1418"/>
      <c r="G111" s="1418"/>
      <c r="H111" s="1418"/>
      <c r="I111" s="1418"/>
    </row>
    <row r="112" spans="1:9" s="1365" customFormat="1" x14ac:dyDescent="0.2">
      <c r="A112" s="1418"/>
      <c r="B112" s="1418"/>
      <c r="C112" s="1418"/>
      <c r="D112" s="1418"/>
      <c r="E112" s="1419"/>
      <c r="F112" s="1418"/>
      <c r="G112" s="1418"/>
      <c r="H112" s="1418"/>
      <c r="I112" s="1418"/>
    </row>
    <row r="113" spans="1:9" s="1365" customFormat="1" x14ac:dyDescent="0.2">
      <c r="A113" s="1418"/>
      <c r="B113" s="1418"/>
      <c r="C113" s="1418"/>
      <c r="D113" s="1418"/>
      <c r="E113" s="1419"/>
      <c r="F113" s="1418"/>
      <c r="G113" s="1418"/>
      <c r="H113" s="1418"/>
      <c r="I113" s="1418"/>
    </row>
    <row r="114" spans="1:9" s="1365" customFormat="1" x14ac:dyDescent="0.2">
      <c r="A114" s="1418"/>
      <c r="B114" s="1418"/>
      <c r="C114" s="1418"/>
      <c r="D114" s="1418"/>
      <c r="E114" s="1419"/>
      <c r="F114" s="1418"/>
      <c r="G114" s="1418"/>
      <c r="H114" s="1418"/>
      <c r="I114" s="1418"/>
    </row>
    <row r="115" spans="1:9" s="1365" customFormat="1" x14ac:dyDescent="0.2">
      <c r="A115" s="1418"/>
      <c r="B115" s="1418"/>
      <c r="C115" s="1418"/>
      <c r="D115" s="1418"/>
      <c r="E115" s="1419"/>
      <c r="F115" s="1418"/>
      <c r="G115" s="1418"/>
      <c r="H115" s="1418"/>
      <c r="I115" s="1418"/>
    </row>
    <row r="116" spans="1:9" s="1365" customFormat="1" x14ac:dyDescent="0.2">
      <c r="A116" s="1418"/>
      <c r="B116" s="1418"/>
      <c r="C116" s="1418"/>
      <c r="D116" s="1418"/>
      <c r="E116" s="1419"/>
      <c r="F116" s="1418"/>
      <c r="G116" s="1418"/>
      <c r="H116" s="1418"/>
      <c r="I116" s="1418"/>
    </row>
    <row r="117" spans="1:9" s="1365" customFormat="1" x14ac:dyDescent="0.2">
      <c r="A117" s="1418"/>
      <c r="B117" s="1418"/>
      <c r="C117" s="1418"/>
      <c r="D117" s="1418"/>
      <c r="E117" s="1419"/>
      <c r="F117" s="1418"/>
      <c r="G117" s="1418"/>
      <c r="H117" s="1418"/>
      <c r="I117" s="1418"/>
    </row>
    <row r="118" spans="1:9" x14ac:dyDescent="0.2">
      <c r="A118" s="838"/>
      <c r="B118" s="838"/>
      <c r="C118" s="838"/>
      <c r="D118" s="838"/>
      <c r="E118" s="1284"/>
      <c r="F118" s="838"/>
      <c r="G118" s="838"/>
      <c r="H118" s="838"/>
      <c r="I118" s="838"/>
    </row>
    <row r="119" spans="1:9" x14ac:dyDescent="0.2">
      <c r="A119" s="838"/>
      <c r="B119" s="838"/>
      <c r="C119" s="838"/>
      <c r="D119" s="838"/>
      <c r="E119" s="1284"/>
      <c r="F119" s="838"/>
      <c r="G119" s="838"/>
      <c r="H119" s="838"/>
      <c r="I119" s="838"/>
    </row>
    <row r="120" spans="1:9" x14ac:dyDescent="0.2">
      <c r="A120" s="838"/>
    </row>
    <row r="121" spans="1:9" x14ac:dyDescent="0.2">
      <c r="A121" s="838"/>
    </row>
  </sheetData>
  <pageMargins left="0.70866141732283472" right="0.70866141732283472" top="0.74803149606299213" bottom="0.74803149606299213" header="0.31496062992125984" footer="0.31496062992125984"/>
  <pageSetup paperSize="9" scale="64" orientation="portrait" r:id="rId1"/>
  <headerFooter>
    <oddFooter>&amp;C&amp;A</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pageSetUpPr fitToPage="1"/>
  </sheetPr>
  <dimension ref="A1:P38"/>
  <sheetViews>
    <sheetView workbookViewId="0">
      <selection activeCell="H50" sqref="H50"/>
    </sheetView>
  </sheetViews>
  <sheetFormatPr defaultRowHeight="15" x14ac:dyDescent="0.2"/>
  <sheetData>
    <row r="1" spans="1:11" ht="15.75" x14ac:dyDescent="0.25">
      <c r="A1" s="20" t="str">
        <f>+'1'!A1</f>
        <v>CWM TAF LOCAL HEALTH BOARD ANNUAL ACCOUNTS 2018-19</v>
      </c>
      <c r="B1" s="68"/>
      <c r="C1" s="68"/>
      <c r="D1" s="68"/>
      <c r="E1" s="68"/>
      <c r="F1" s="68"/>
      <c r="G1" s="68"/>
      <c r="H1" s="68"/>
      <c r="I1" s="550"/>
      <c r="J1" s="550"/>
      <c r="K1" s="550"/>
    </row>
    <row r="2" spans="1:11" ht="15.75" x14ac:dyDescent="0.25">
      <c r="A2" s="191"/>
      <c r="B2" s="69"/>
      <c r="C2" s="69"/>
      <c r="D2" s="69"/>
      <c r="E2" s="69"/>
      <c r="F2" s="69"/>
      <c r="G2" s="69"/>
      <c r="H2" s="69"/>
    </row>
    <row r="3" spans="1:11" ht="15.75" x14ac:dyDescent="0.2">
      <c r="A3" s="590" t="s">
        <v>673</v>
      </c>
      <c r="B3" s="216"/>
      <c r="C3" s="216"/>
      <c r="D3" s="216"/>
      <c r="E3" s="216"/>
      <c r="F3" s="216"/>
      <c r="G3" s="216"/>
      <c r="H3" s="216"/>
    </row>
    <row r="4" spans="1:11" ht="15.75" x14ac:dyDescent="0.2">
      <c r="A4" s="590"/>
      <c r="B4" s="216"/>
      <c r="C4" s="216"/>
      <c r="D4" s="216"/>
      <c r="E4" s="216"/>
      <c r="F4" s="216"/>
      <c r="G4" s="216"/>
      <c r="H4" s="216"/>
    </row>
    <row r="5" spans="1:11" x14ac:dyDescent="0.2">
      <c r="A5" s="591"/>
      <c r="B5" s="216"/>
      <c r="C5" s="216"/>
      <c r="D5" s="216"/>
      <c r="E5" s="216"/>
      <c r="F5" s="216"/>
      <c r="G5" s="216"/>
      <c r="H5" s="216"/>
    </row>
    <row r="6" spans="1:11" x14ac:dyDescent="0.2">
      <c r="A6" s="591"/>
      <c r="B6" s="216"/>
      <c r="C6" s="216"/>
      <c r="D6" s="216"/>
      <c r="E6" s="216"/>
      <c r="F6" s="216"/>
      <c r="G6" s="216"/>
      <c r="H6" s="216"/>
    </row>
    <row r="7" spans="1:11" x14ac:dyDescent="0.2">
      <c r="A7" s="216"/>
      <c r="B7" s="216"/>
      <c r="C7" s="216"/>
      <c r="D7" s="216"/>
      <c r="E7" s="216"/>
      <c r="F7" s="216"/>
      <c r="G7" s="216"/>
      <c r="H7" s="216"/>
    </row>
    <row r="8" spans="1:11" x14ac:dyDescent="0.2">
      <c r="A8" s="216"/>
      <c r="B8" s="216"/>
      <c r="C8" s="216"/>
      <c r="D8" s="216"/>
      <c r="E8" s="216"/>
      <c r="F8" s="216"/>
      <c r="G8" s="216"/>
      <c r="H8" s="216"/>
    </row>
    <row r="9" spans="1:11" x14ac:dyDescent="0.2">
      <c r="A9" s="216"/>
      <c r="B9" s="216"/>
      <c r="C9" s="216"/>
      <c r="D9" s="216"/>
      <c r="E9" s="216"/>
      <c r="F9" s="216"/>
      <c r="G9" s="216"/>
      <c r="H9" s="216"/>
    </row>
    <row r="10" spans="1:11" x14ac:dyDescent="0.2">
      <c r="A10" s="216"/>
      <c r="B10" s="216"/>
      <c r="C10" s="216"/>
      <c r="D10" s="216"/>
      <c r="E10" s="216"/>
      <c r="F10" s="216"/>
      <c r="G10" s="216"/>
      <c r="H10" s="216"/>
    </row>
    <row r="11" spans="1:11" x14ac:dyDescent="0.2">
      <c r="A11" s="216"/>
      <c r="B11" s="216"/>
      <c r="C11" s="216"/>
      <c r="D11" s="216"/>
      <c r="E11" s="216"/>
      <c r="F11" s="216"/>
      <c r="G11" s="216"/>
      <c r="H11" s="216"/>
    </row>
    <row r="12" spans="1:11" x14ac:dyDescent="0.2">
      <c r="A12" s="216"/>
      <c r="B12" s="216"/>
      <c r="C12" s="216"/>
      <c r="D12" s="216"/>
      <c r="E12" s="216"/>
      <c r="F12" s="216"/>
      <c r="G12" s="216"/>
      <c r="H12" s="216"/>
    </row>
    <row r="13" spans="1:11" x14ac:dyDescent="0.2">
      <c r="A13" s="216"/>
      <c r="B13" s="216"/>
      <c r="C13" s="216"/>
      <c r="D13" s="216"/>
      <c r="E13" s="216"/>
      <c r="F13" s="216"/>
      <c r="G13" s="216"/>
      <c r="H13" s="216"/>
    </row>
    <row r="14" spans="1:11" x14ac:dyDescent="0.2">
      <c r="A14" s="216"/>
      <c r="B14" s="216"/>
      <c r="C14" s="216"/>
      <c r="D14" s="216"/>
      <c r="E14" s="216"/>
      <c r="F14" s="216"/>
      <c r="G14" s="216"/>
      <c r="H14" s="216"/>
    </row>
    <row r="15" spans="1:11" x14ac:dyDescent="0.2">
      <c r="A15" s="216"/>
      <c r="B15" s="216"/>
      <c r="C15" s="216"/>
      <c r="D15" s="216"/>
      <c r="E15" s="216"/>
      <c r="F15" s="216"/>
      <c r="G15" s="216"/>
      <c r="H15" s="216"/>
    </row>
    <row r="16" spans="1:11" x14ac:dyDescent="0.2">
      <c r="A16" s="216"/>
      <c r="B16" s="216"/>
      <c r="C16" s="216"/>
      <c r="D16" s="216"/>
      <c r="E16" s="216"/>
      <c r="F16" s="216"/>
      <c r="G16" s="216"/>
      <c r="H16" s="216"/>
    </row>
    <row r="17" spans="1:8" x14ac:dyDescent="0.2">
      <c r="A17" s="216"/>
      <c r="B17" s="216"/>
      <c r="C17" s="216"/>
      <c r="D17" s="216"/>
      <c r="E17" s="216"/>
      <c r="F17" s="216"/>
      <c r="G17" s="216"/>
      <c r="H17" s="216"/>
    </row>
    <row r="18" spans="1:8" x14ac:dyDescent="0.2">
      <c r="A18" s="216"/>
      <c r="B18" s="216"/>
      <c r="C18" s="216"/>
      <c r="D18" s="216"/>
      <c r="E18" s="216"/>
      <c r="F18" s="216"/>
      <c r="G18" s="216"/>
      <c r="H18" s="216"/>
    </row>
    <row r="19" spans="1:8" x14ac:dyDescent="0.2">
      <c r="A19" s="216"/>
      <c r="B19" s="216"/>
      <c r="C19" s="216"/>
      <c r="D19" s="216"/>
      <c r="E19" s="216"/>
      <c r="F19" s="216"/>
      <c r="G19" s="216"/>
      <c r="H19" s="216"/>
    </row>
    <row r="20" spans="1:8" x14ac:dyDescent="0.2">
      <c r="A20" s="216"/>
      <c r="B20" s="216"/>
      <c r="C20" s="216"/>
      <c r="D20" s="216"/>
      <c r="E20" s="216"/>
      <c r="F20" s="216"/>
      <c r="G20" s="216"/>
      <c r="H20" s="216"/>
    </row>
    <row r="21" spans="1:8" x14ac:dyDescent="0.2">
      <c r="A21" s="216"/>
      <c r="B21" s="216"/>
      <c r="C21" s="216"/>
      <c r="D21" s="216"/>
      <c r="E21" s="216"/>
      <c r="F21" s="216"/>
      <c r="G21" s="216"/>
      <c r="H21" s="216"/>
    </row>
    <row r="22" spans="1:8" x14ac:dyDescent="0.2">
      <c r="A22" s="216"/>
      <c r="B22" s="216"/>
      <c r="C22" s="216"/>
      <c r="D22" s="216"/>
      <c r="E22" s="216"/>
      <c r="F22" s="216"/>
      <c r="G22" s="216"/>
      <c r="H22" s="216"/>
    </row>
    <row r="23" spans="1:8" x14ac:dyDescent="0.2">
      <c r="A23" s="216"/>
      <c r="B23" s="216"/>
      <c r="C23" s="216"/>
      <c r="D23" s="216"/>
      <c r="E23" s="216"/>
      <c r="F23" s="216"/>
      <c r="G23" s="216"/>
      <c r="H23" s="216"/>
    </row>
    <row r="24" spans="1:8" x14ac:dyDescent="0.2">
      <c r="A24" s="216"/>
      <c r="B24" s="216"/>
      <c r="C24" s="216"/>
      <c r="D24" s="216"/>
      <c r="E24" s="216"/>
      <c r="F24" s="216"/>
      <c r="G24" s="216"/>
      <c r="H24" s="216"/>
    </row>
    <row r="25" spans="1:8" x14ac:dyDescent="0.2">
      <c r="A25" s="216"/>
      <c r="B25" s="216"/>
      <c r="C25" s="216"/>
      <c r="D25" s="216"/>
      <c r="E25" s="216"/>
      <c r="F25" s="216"/>
      <c r="G25" s="216"/>
      <c r="H25" s="216"/>
    </row>
    <row r="26" spans="1:8" x14ac:dyDescent="0.2">
      <c r="A26" s="216"/>
      <c r="B26" s="216"/>
      <c r="C26" s="216"/>
      <c r="D26" s="216"/>
      <c r="E26" s="216"/>
      <c r="F26" s="216"/>
      <c r="G26" s="216"/>
      <c r="H26" s="216"/>
    </row>
    <row r="27" spans="1:8" x14ac:dyDescent="0.2">
      <c r="A27" s="216"/>
      <c r="B27" s="216"/>
      <c r="C27" s="216"/>
      <c r="D27" s="216"/>
      <c r="E27" s="216"/>
      <c r="F27" s="216"/>
      <c r="G27" s="216"/>
      <c r="H27" s="216"/>
    </row>
    <row r="28" spans="1:8" x14ac:dyDescent="0.2">
      <c r="A28" s="216"/>
      <c r="B28" s="216"/>
      <c r="C28" s="216"/>
      <c r="D28" s="216"/>
      <c r="E28" s="216"/>
      <c r="F28" s="216"/>
      <c r="G28" s="216"/>
      <c r="H28" s="216"/>
    </row>
    <row r="29" spans="1:8" x14ac:dyDescent="0.2">
      <c r="A29" s="216"/>
      <c r="B29" s="216"/>
      <c r="C29" s="216"/>
      <c r="D29" s="216"/>
      <c r="E29" s="216"/>
      <c r="F29" s="216"/>
      <c r="G29" s="216"/>
      <c r="H29" s="216"/>
    </row>
    <row r="30" spans="1:8" x14ac:dyDescent="0.2">
      <c r="A30" s="216"/>
      <c r="B30" s="216"/>
      <c r="C30" s="216"/>
      <c r="D30" s="216"/>
      <c r="E30" s="216"/>
      <c r="F30" s="216"/>
      <c r="G30" s="216"/>
      <c r="H30" s="216"/>
    </row>
    <row r="31" spans="1:8" x14ac:dyDescent="0.2">
      <c r="A31" s="216"/>
      <c r="B31" s="216"/>
      <c r="C31" s="216"/>
      <c r="D31" s="216"/>
      <c r="E31" s="216"/>
      <c r="F31" s="216"/>
      <c r="G31" s="216"/>
      <c r="H31" s="216"/>
    </row>
    <row r="32" spans="1:8" x14ac:dyDescent="0.2">
      <c r="A32" s="216"/>
      <c r="B32" s="216"/>
      <c r="C32" s="216"/>
      <c r="D32" s="216"/>
      <c r="E32" s="216"/>
      <c r="F32" s="216"/>
      <c r="G32" s="216"/>
      <c r="H32" s="216"/>
    </row>
    <row r="33" spans="1:16" x14ac:dyDescent="0.2">
      <c r="A33" s="216"/>
      <c r="B33" s="216"/>
      <c r="C33" s="216"/>
      <c r="D33" s="216"/>
      <c r="E33" s="216"/>
      <c r="F33" s="216"/>
      <c r="G33" s="216"/>
      <c r="H33" s="216"/>
    </row>
    <row r="34" spans="1:16" x14ac:dyDescent="0.2">
      <c r="A34" s="216"/>
      <c r="B34" s="216"/>
      <c r="C34" s="216"/>
      <c r="D34" s="216"/>
      <c r="E34" s="216"/>
      <c r="F34" s="216"/>
      <c r="G34" s="216"/>
      <c r="H34" s="216"/>
    </row>
    <row r="35" spans="1:16" x14ac:dyDescent="0.2">
      <c r="A35" s="216"/>
      <c r="B35" s="216"/>
      <c r="C35" s="216"/>
      <c r="D35" s="216"/>
      <c r="E35" s="216"/>
      <c r="F35" s="216"/>
      <c r="G35" s="216"/>
      <c r="H35" s="216"/>
      <c r="P35" s="828" t="s">
        <v>517</v>
      </c>
    </row>
    <row r="36" spans="1:16" x14ac:dyDescent="0.2">
      <c r="A36" s="216"/>
      <c r="B36" s="216"/>
      <c r="C36" s="216"/>
      <c r="D36" s="216"/>
      <c r="E36" s="216"/>
      <c r="F36" s="216"/>
      <c r="G36" s="216"/>
      <c r="H36" s="216"/>
    </row>
    <row r="37" spans="1:16" x14ac:dyDescent="0.2">
      <c r="A37" s="216"/>
      <c r="B37" s="216"/>
      <c r="C37" s="216"/>
      <c r="D37" s="216"/>
      <c r="E37" s="216"/>
      <c r="F37" s="216"/>
      <c r="G37" s="216"/>
      <c r="H37" s="216"/>
    </row>
    <row r="38" spans="1:16" x14ac:dyDescent="0.2">
      <c r="A38" s="216"/>
      <c r="B38" s="216"/>
      <c r="C38" s="216"/>
      <c r="D38" s="216"/>
      <c r="E38" s="216"/>
      <c r="F38" s="216"/>
      <c r="G38" s="216"/>
      <c r="H38" s="216"/>
    </row>
  </sheetData>
  <customSheetViews>
    <customSheetView guid="{44A2B057-7D30-4594-817B-0DBCD9A92E4A}" fitToPage="1">
      <selection activeCell="M20" sqref="L20:M34"/>
      <pageMargins left="0.70866141732283472" right="0.70866141732283472" top="0.74803149606299213" bottom="0.74803149606299213" header="0.31496062992125984" footer="0.31496062992125984"/>
      <pageSetup paperSize="9" scale="76" orientation="portrait" r:id="rId1"/>
      <headerFooter>
        <oddFooter>&amp;C&amp;A</oddFooter>
      </headerFooter>
    </customSheetView>
    <customSheetView guid="{7FD99AA4-5903-494A-9F09-AEC84FBFFB84}" fitToPage="1">
      <selection activeCell="M20" sqref="L20:M34"/>
      <pageMargins left="0.70866141732283472" right="0.70866141732283472" top="0.74803149606299213" bottom="0.74803149606299213" header="0.31496062992125984" footer="0.31496062992125984"/>
      <pageSetup paperSize="9" scale="76"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6" orientation="portrait" r:id="rId3"/>
  <headerFooter>
    <oddFooter>&amp;C&amp;A</oddFooter>
  </headerFooter>
  <drawing r:id="rId4"/>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workbookViewId="0">
      <selection activeCell="H50" sqref="H50"/>
    </sheetView>
  </sheetViews>
  <sheetFormatPr defaultColWidth="8.88671875" defaultRowHeight="15" x14ac:dyDescent="0.2"/>
  <cols>
    <col min="1" max="16384" width="8.88671875" style="828"/>
  </cols>
  <sheetData>
    <row r="1" spans="1:11" ht="15.75" x14ac:dyDescent="0.25">
      <c r="A1" s="803" t="str">
        <f>+'1'!A1</f>
        <v>CWM TAF LOCAL HEALTH BOARD ANNUAL ACCOUNTS 2018-19</v>
      </c>
      <c r="B1" s="802"/>
      <c r="C1" s="802"/>
      <c r="D1" s="802"/>
      <c r="E1" s="802"/>
      <c r="F1" s="802"/>
      <c r="G1" s="802"/>
      <c r="H1" s="802"/>
      <c r="I1" s="800"/>
      <c r="J1" s="800"/>
      <c r="K1" s="800"/>
    </row>
    <row r="2" spans="1:11" ht="15.75" x14ac:dyDescent="0.25">
      <c r="A2" s="191"/>
      <c r="B2" s="69"/>
      <c r="C2" s="69"/>
      <c r="D2" s="69"/>
      <c r="E2" s="69"/>
      <c r="F2" s="69"/>
      <c r="G2" s="69"/>
      <c r="H2" s="69"/>
    </row>
    <row r="3" spans="1:11" ht="15.75" x14ac:dyDescent="0.2">
      <c r="A3" s="590" t="s">
        <v>1025</v>
      </c>
      <c r="B3" s="819"/>
      <c r="C3" s="819"/>
      <c r="D3" s="819"/>
      <c r="E3" s="819"/>
      <c r="F3" s="819"/>
      <c r="G3" s="819"/>
      <c r="H3" s="819"/>
    </row>
    <row r="4" spans="1:11" ht="15.75" x14ac:dyDescent="0.2">
      <c r="A4" s="590"/>
      <c r="B4" s="819"/>
      <c r="C4" s="819"/>
      <c r="D4" s="819"/>
      <c r="E4" s="819"/>
      <c r="F4" s="819"/>
      <c r="G4" s="819"/>
      <c r="H4" s="819"/>
    </row>
    <row r="5" spans="1:11" x14ac:dyDescent="0.2">
      <c r="A5" s="591"/>
      <c r="B5" s="819"/>
      <c r="C5" s="819"/>
      <c r="D5" s="819"/>
      <c r="E5" s="819"/>
      <c r="F5" s="819"/>
      <c r="G5" s="819"/>
      <c r="H5" s="819"/>
    </row>
    <row r="6" spans="1:11" x14ac:dyDescent="0.2">
      <c r="A6" s="591"/>
      <c r="B6" s="819"/>
      <c r="C6" s="819"/>
      <c r="D6" s="819"/>
      <c r="E6" s="819"/>
      <c r="F6" s="819"/>
      <c r="G6" s="819"/>
      <c r="H6" s="819"/>
    </row>
    <row r="7" spans="1:11" x14ac:dyDescent="0.2">
      <c r="A7" s="819"/>
      <c r="B7" s="819"/>
      <c r="C7" s="819"/>
      <c r="D7" s="819"/>
      <c r="E7" s="819"/>
      <c r="F7" s="819"/>
      <c r="G7" s="819"/>
      <c r="H7" s="819"/>
    </row>
    <row r="8" spans="1:11" x14ac:dyDescent="0.2">
      <c r="A8" s="819"/>
      <c r="B8" s="819"/>
      <c r="C8" s="819"/>
      <c r="D8" s="819"/>
      <c r="E8" s="819"/>
      <c r="F8" s="819"/>
      <c r="G8" s="819"/>
      <c r="H8" s="819"/>
    </row>
    <row r="9" spans="1:11" x14ac:dyDescent="0.2">
      <c r="A9" s="819"/>
      <c r="B9" s="819"/>
      <c r="C9" s="819"/>
      <c r="D9" s="819"/>
      <c r="E9" s="819"/>
      <c r="F9" s="819"/>
      <c r="G9" s="819"/>
      <c r="H9" s="819"/>
    </row>
    <row r="10" spans="1:11" x14ac:dyDescent="0.2">
      <c r="A10" s="819"/>
      <c r="B10" s="819"/>
      <c r="C10" s="819"/>
      <c r="D10" s="819"/>
      <c r="E10" s="819"/>
      <c r="F10" s="819"/>
      <c r="G10" s="819"/>
      <c r="H10" s="819"/>
    </row>
    <row r="11" spans="1:11" x14ac:dyDescent="0.2">
      <c r="A11" s="819"/>
      <c r="B11" s="819"/>
      <c r="C11" s="819"/>
      <c r="D11" s="819"/>
      <c r="E11" s="819"/>
      <c r="F11" s="819"/>
      <c r="G11" s="819"/>
      <c r="H11" s="819"/>
    </row>
    <row r="12" spans="1:11" x14ac:dyDescent="0.2">
      <c r="A12" s="819"/>
      <c r="B12" s="819"/>
      <c r="C12" s="819"/>
      <c r="D12" s="819"/>
      <c r="E12" s="819"/>
      <c r="F12" s="819"/>
      <c r="G12" s="819"/>
      <c r="H12" s="819"/>
    </row>
    <row r="13" spans="1:11" x14ac:dyDescent="0.2">
      <c r="A13" s="819"/>
      <c r="B13" s="819"/>
      <c r="C13" s="819"/>
      <c r="D13" s="819"/>
      <c r="E13" s="819"/>
      <c r="F13" s="819"/>
      <c r="G13" s="819"/>
      <c r="H13" s="819"/>
    </row>
    <row r="14" spans="1:11" x14ac:dyDescent="0.2">
      <c r="A14" s="819"/>
      <c r="B14" s="819"/>
      <c r="C14" s="819"/>
      <c r="D14" s="819"/>
      <c r="E14" s="819"/>
      <c r="F14" s="819"/>
      <c r="G14" s="819"/>
      <c r="H14" s="819"/>
    </row>
    <row r="15" spans="1:11" x14ac:dyDescent="0.2">
      <c r="A15" s="819"/>
      <c r="B15" s="819"/>
      <c r="C15" s="819"/>
      <c r="D15" s="819"/>
      <c r="E15" s="819"/>
      <c r="F15" s="819"/>
      <c r="G15" s="819"/>
      <c r="H15" s="819"/>
    </row>
    <row r="16" spans="1:11" x14ac:dyDescent="0.2">
      <c r="A16" s="819"/>
      <c r="B16" s="819"/>
      <c r="C16" s="819"/>
      <c r="D16" s="819"/>
      <c r="E16" s="819"/>
      <c r="F16" s="819"/>
      <c r="G16" s="819"/>
      <c r="H16" s="819"/>
    </row>
    <row r="17" spans="1:8" x14ac:dyDescent="0.2">
      <c r="A17" s="819"/>
      <c r="B17" s="819"/>
      <c r="C17" s="819"/>
      <c r="D17" s="819"/>
      <c r="E17" s="819"/>
      <c r="F17" s="819"/>
      <c r="G17" s="819"/>
      <c r="H17" s="819"/>
    </row>
    <row r="18" spans="1:8" x14ac:dyDescent="0.2">
      <c r="A18" s="819"/>
      <c r="B18" s="819"/>
      <c r="C18" s="819"/>
      <c r="D18" s="819"/>
      <c r="E18" s="819"/>
      <c r="F18" s="819"/>
      <c r="G18" s="819"/>
      <c r="H18" s="819"/>
    </row>
    <row r="19" spans="1:8" x14ac:dyDescent="0.2">
      <c r="A19" s="819"/>
      <c r="B19" s="819"/>
      <c r="C19" s="819"/>
      <c r="D19" s="819"/>
      <c r="E19" s="819"/>
      <c r="F19" s="819"/>
      <c r="G19" s="819"/>
      <c r="H19" s="819"/>
    </row>
    <row r="20" spans="1:8" x14ac:dyDescent="0.2">
      <c r="A20" s="819"/>
      <c r="B20" s="819"/>
      <c r="C20" s="819"/>
      <c r="D20" s="819"/>
      <c r="E20" s="819"/>
      <c r="F20" s="819"/>
      <c r="G20" s="819"/>
      <c r="H20" s="819"/>
    </row>
    <row r="21" spans="1:8" x14ac:dyDescent="0.2">
      <c r="A21" s="819"/>
      <c r="B21" s="819"/>
      <c r="C21" s="819"/>
      <c r="D21" s="819"/>
      <c r="E21" s="819"/>
      <c r="F21" s="819"/>
      <c r="G21" s="819"/>
      <c r="H21" s="819"/>
    </row>
    <row r="22" spans="1:8" x14ac:dyDescent="0.2">
      <c r="A22" s="819"/>
      <c r="B22" s="819"/>
      <c r="C22" s="819"/>
      <c r="D22" s="819"/>
      <c r="E22" s="819"/>
      <c r="F22" s="819"/>
      <c r="G22" s="819"/>
      <c r="H22" s="819"/>
    </row>
    <row r="23" spans="1:8" x14ac:dyDescent="0.2">
      <c r="A23" s="819"/>
      <c r="B23" s="819"/>
      <c r="C23" s="819"/>
      <c r="D23" s="819"/>
      <c r="E23" s="819"/>
      <c r="F23" s="819"/>
      <c r="G23" s="819"/>
      <c r="H23" s="819"/>
    </row>
    <row r="24" spans="1:8" x14ac:dyDescent="0.2">
      <c r="A24" s="819"/>
      <c r="B24" s="819"/>
      <c r="C24" s="819"/>
      <c r="D24" s="819"/>
      <c r="E24" s="819"/>
      <c r="F24" s="819"/>
      <c r="G24" s="819"/>
      <c r="H24" s="819"/>
    </row>
    <row r="25" spans="1:8" x14ac:dyDescent="0.2">
      <c r="A25" s="819"/>
      <c r="B25" s="819"/>
      <c r="C25" s="819"/>
      <c r="D25" s="819"/>
      <c r="E25" s="819"/>
      <c r="F25" s="819"/>
      <c r="G25" s="819"/>
      <c r="H25" s="819"/>
    </row>
    <row r="26" spans="1:8" x14ac:dyDescent="0.2">
      <c r="A26" s="819"/>
      <c r="B26" s="819"/>
      <c r="C26" s="819"/>
      <c r="D26" s="819"/>
      <c r="E26" s="819"/>
      <c r="F26" s="819"/>
      <c r="G26" s="819"/>
      <c r="H26" s="819"/>
    </row>
    <row r="27" spans="1:8" x14ac:dyDescent="0.2">
      <c r="A27" s="819"/>
      <c r="B27" s="819"/>
      <c r="C27" s="819"/>
      <c r="D27" s="819"/>
      <c r="E27" s="819"/>
      <c r="F27" s="819"/>
      <c r="G27" s="819"/>
      <c r="H27" s="819"/>
    </row>
    <row r="28" spans="1:8" x14ac:dyDescent="0.2">
      <c r="A28" s="819"/>
      <c r="B28" s="819"/>
      <c r="C28" s="819"/>
      <c r="D28" s="819"/>
      <c r="E28" s="819"/>
      <c r="F28" s="819"/>
      <c r="G28" s="819"/>
      <c r="H28" s="819"/>
    </row>
    <row r="29" spans="1:8" x14ac:dyDescent="0.2">
      <c r="A29" s="819"/>
      <c r="B29" s="819"/>
      <c r="C29" s="819"/>
      <c r="D29" s="819"/>
      <c r="E29" s="819"/>
      <c r="F29" s="819"/>
      <c r="G29" s="819"/>
      <c r="H29" s="819"/>
    </row>
    <row r="30" spans="1:8" x14ac:dyDescent="0.2">
      <c r="A30" s="819"/>
      <c r="B30" s="819"/>
      <c r="C30" s="819"/>
      <c r="D30" s="819"/>
      <c r="E30" s="819"/>
      <c r="F30" s="819"/>
      <c r="G30" s="819"/>
      <c r="H30" s="819"/>
    </row>
    <row r="31" spans="1:8" x14ac:dyDescent="0.2">
      <c r="A31" s="819"/>
      <c r="B31" s="819"/>
      <c r="C31" s="819"/>
      <c r="D31" s="819"/>
      <c r="E31" s="819"/>
      <c r="F31" s="819"/>
      <c r="G31" s="819"/>
      <c r="H31" s="819"/>
    </row>
    <row r="32" spans="1:8" x14ac:dyDescent="0.2">
      <c r="A32" s="819"/>
      <c r="B32" s="819"/>
      <c r="C32" s="819"/>
      <c r="D32" s="819"/>
      <c r="E32" s="819"/>
      <c r="F32" s="819"/>
      <c r="G32" s="819"/>
      <c r="H32" s="819"/>
    </row>
    <row r="33" spans="1:16" x14ac:dyDescent="0.2">
      <c r="A33" s="819"/>
      <c r="B33" s="819"/>
      <c r="C33" s="819"/>
      <c r="D33" s="819"/>
      <c r="E33" s="819"/>
      <c r="F33" s="819"/>
      <c r="G33" s="819"/>
      <c r="H33" s="819"/>
    </row>
    <row r="34" spans="1:16" x14ac:dyDescent="0.2">
      <c r="A34" s="819"/>
      <c r="B34" s="819"/>
      <c r="C34" s="819"/>
      <c r="D34" s="819"/>
      <c r="E34" s="819"/>
      <c r="F34" s="819"/>
      <c r="G34" s="819"/>
      <c r="H34" s="819"/>
    </row>
    <row r="35" spans="1:16" x14ac:dyDescent="0.2">
      <c r="A35" s="819"/>
      <c r="B35" s="819"/>
      <c r="C35" s="819"/>
      <c r="D35" s="819"/>
      <c r="E35" s="819"/>
      <c r="F35" s="819"/>
      <c r="G35" s="819"/>
      <c r="H35" s="819"/>
      <c r="P35" s="828" t="s">
        <v>517</v>
      </c>
    </row>
    <row r="36" spans="1:16" x14ac:dyDescent="0.2">
      <c r="A36" s="819"/>
      <c r="B36" s="819"/>
      <c r="C36" s="819"/>
      <c r="D36" s="819"/>
      <c r="E36" s="819"/>
      <c r="F36" s="819"/>
      <c r="G36" s="819"/>
      <c r="H36" s="819"/>
    </row>
    <row r="37" spans="1:16" x14ac:dyDescent="0.2">
      <c r="A37" s="819"/>
      <c r="B37" s="819"/>
      <c r="C37" s="819"/>
      <c r="D37" s="819"/>
      <c r="E37" s="819"/>
      <c r="F37" s="819"/>
      <c r="G37" s="819"/>
      <c r="H37" s="819"/>
    </row>
    <row r="38" spans="1:16" x14ac:dyDescent="0.2">
      <c r="A38" s="819"/>
      <c r="B38" s="819"/>
      <c r="C38" s="819"/>
      <c r="D38" s="819"/>
      <c r="E38" s="819"/>
      <c r="F38" s="819"/>
      <c r="G38" s="819"/>
      <c r="H38" s="819"/>
    </row>
  </sheetData>
  <pageMargins left="0.70866141732283472" right="0.70866141732283472" top="0.74803149606299213" bottom="0.74803149606299213" header="0.31496062992125984" footer="0.31496062992125984"/>
  <pageSetup paperSize="9" scale="74" orientation="portrait" r:id="rId1"/>
  <headerFooter>
    <oddFooter>&amp;C&amp;A</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8"/>
  <sheetViews>
    <sheetView topLeftCell="A10" workbookViewId="0">
      <selection activeCell="F35" sqref="F35"/>
    </sheetView>
  </sheetViews>
  <sheetFormatPr defaultColWidth="8.88671875" defaultRowHeight="15" x14ac:dyDescent="0.2"/>
  <cols>
    <col min="1" max="1" width="45" style="828" customWidth="1"/>
    <col min="2" max="2" width="9.33203125" style="828" customWidth="1"/>
    <col min="3" max="3" width="8.6640625" style="828" customWidth="1"/>
    <col min="4" max="4" width="9" style="828" customWidth="1"/>
    <col min="5" max="5" width="12.5546875" style="828" customWidth="1"/>
    <col min="6" max="6" width="12" style="828" customWidth="1"/>
    <col min="7" max="16384" width="8.88671875" style="828"/>
  </cols>
  <sheetData>
    <row r="1" spans="1:11" ht="15.75" x14ac:dyDescent="0.25">
      <c r="A1" s="803" t="str">
        <f>'63'!A1</f>
        <v>CWM TAF LOCAL HEALTH BOARD ANNUAL ACCOUNTS 2018-19</v>
      </c>
      <c r="B1" s="802"/>
      <c r="C1" s="802"/>
      <c r="D1" s="802"/>
      <c r="E1" s="800"/>
      <c r="F1" s="800"/>
      <c r="G1" s="800"/>
      <c r="H1" s="800"/>
      <c r="I1" s="800"/>
      <c r="J1" s="800"/>
      <c r="K1" s="800"/>
    </row>
    <row r="3" spans="1:11" ht="15.75" x14ac:dyDescent="0.25">
      <c r="A3" s="822" t="s">
        <v>581</v>
      </c>
    </row>
    <row r="4" spans="1:11" x14ac:dyDescent="0.2">
      <c r="A4" s="549"/>
    </row>
    <row r="5" spans="1:11" s="1060" customFormat="1" x14ac:dyDescent="0.2">
      <c r="A5" s="1221" t="s">
        <v>508</v>
      </c>
      <c r="B5" s="828"/>
      <c r="C5" s="828"/>
      <c r="D5" s="828"/>
      <c r="E5" s="828"/>
      <c r="F5" s="828"/>
    </row>
    <row r="6" spans="1:11" s="1060" customFormat="1" x14ac:dyDescent="0.2">
      <c r="A6" s="829"/>
      <c r="B6" s="828"/>
      <c r="C6" s="828"/>
      <c r="D6" s="828"/>
      <c r="E6" s="828"/>
      <c r="F6" s="828"/>
    </row>
    <row r="7" spans="1:11" s="1060" customFormat="1" x14ac:dyDescent="0.2">
      <c r="A7" s="829" t="s">
        <v>849</v>
      </c>
      <c r="B7" s="828"/>
      <c r="C7" s="828"/>
      <c r="D7" s="828"/>
      <c r="E7" s="828"/>
      <c r="F7" s="828"/>
    </row>
    <row r="8" spans="1:11" s="1060" customFormat="1" x14ac:dyDescent="0.2">
      <c r="A8" s="1222" t="s">
        <v>850</v>
      </c>
      <c r="B8" s="828"/>
      <c r="C8" s="828"/>
      <c r="D8" s="828"/>
      <c r="E8" s="828"/>
      <c r="F8" s="828"/>
    </row>
    <row r="9" spans="1:11" s="1060" customFormat="1" x14ac:dyDescent="0.2">
      <c r="A9" s="1222" t="s">
        <v>851</v>
      </c>
      <c r="B9" s="828"/>
      <c r="C9" s="828"/>
      <c r="D9" s="828"/>
      <c r="E9" s="828"/>
      <c r="F9" s="828"/>
    </row>
    <row r="10" spans="1:11" s="1060" customFormat="1" x14ac:dyDescent="0.2">
      <c r="A10" s="1222" t="s">
        <v>852</v>
      </c>
      <c r="B10" s="828"/>
      <c r="C10" s="828"/>
      <c r="D10" s="828"/>
      <c r="E10" s="828"/>
      <c r="F10" s="828"/>
    </row>
    <row r="11" spans="1:11" x14ac:dyDescent="0.2">
      <c r="A11" s="829"/>
    </row>
    <row r="12" spans="1:11" s="316" customFormat="1" x14ac:dyDescent="0.2">
      <c r="A12" s="1223" t="s">
        <v>864</v>
      </c>
      <c r="B12" s="1224"/>
      <c r="C12" s="1224"/>
      <c r="D12" s="1224"/>
      <c r="E12" s="1224"/>
      <c r="F12" s="1224"/>
    </row>
    <row r="13" spans="1:11" s="316" customFormat="1" x14ac:dyDescent="0.2">
      <c r="A13" s="993"/>
      <c r="B13" s="1225" t="s">
        <v>854</v>
      </c>
      <c r="C13" s="1225" t="s">
        <v>855</v>
      </c>
      <c r="D13" s="1225" t="s">
        <v>856</v>
      </c>
      <c r="E13" s="1225" t="s">
        <v>857</v>
      </c>
      <c r="F13" s="1225" t="s">
        <v>858</v>
      </c>
    </row>
    <row r="14" spans="1:11" s="316" customFormat="1" x14ac:dyDescent="0.2">
      <c r="A14" s="805"/>
      <c r="B14" s="1225" t="s">
        <v>859</v>
      </c>
      <c r="C14" s="1225"/>
      <c r="D14" s="1225"/>
      <c r="E14" s="1225" t="s">
        <v>860</v>
      </c>
      <c r="F14" s="1225" t="s">
        <v>115</v>
      </c>
    </row>
    <row r="15" spans="1:11" s="316" customFormat="1" x14ac:dyDescent="0.2">
      <c r="A15" s="805"/>
      <c r="B15" s="1226" t="s">
        <v>23</v>
      </c>
      <c r="C15" s="1226" t="s">
        <v>23</v>
      </c>
      <c r="D15" s="1226" t="s">
        <v>23</v>
      </c>
      <c r="E15" s="1226" t="s">
        <v>23</v>
      </c>
      <c r="F15" s="1226" t="s">
        <v>23</v>
      </c>
    </row>
    <row r="16" spans="1:11" s="316" customFormat="1" x14ac:dyDescent="0.2">
      <c r="A16" s="805" t="s">
        <v>861</v>
      </c>
      <c r="B16" s="1227">
        <v>147605</v>
      </c>
      <c r="C16" s="1227">
        <v>0</v>
      </c>
      <c r="D16" s="1227">
        <v>0</v>
      </c>
      <c r="E16" s="1227">
        <v>0</v>
      </c>
      <c r="F16" s="1228">
        <f>SUM(B16:E16)</f>
        <v>147605</v>
      </c>
    </row>
    <row r="17" spans="1:6" s="316" customFormat="1" x14ac:dyDescent="0.2">
      <c r="A17" s="805" t="s">
        <v>25</v>
      </c>
      <c r="B17" s="1227">
        <v>165770</v>
      </c>
      <c r="C17" s="1227">
        <v>579738</v>
      </c>
      <c r="D17" s="1227">
        <v>151289</v>
      </c>
      <c r="E17" s="1227">
        <v>-77564</v>
      </c>
      <c r="F17" s="1228">
        <f>SUM(B17:E17)</f>
        <v>819233</v>
      </c>
    </row>
    <row r="18" spans="1:6" s="316" customFormat="1" x14ac:dyDescent="0.2">
      <c r="A18" s="695" t="s">
        <v>862</v>
      </c>
      <c r="B18" s="1229">
        <v>465516</v>
      </c>
      <c r="C18" s="1229">
        <v>4302</v>
      </c>
      <c r="D18" s="1229">
        <v>2805</v>
      </c>
      <c r="E18" s="1229">
        <v>-414</v>
      </c>
      <c r="F18" s="1230">
        <f>SUM(B18:E18)</f>
        <v>472209</v>
      </c>
    </row>
    <row r="19" spans="1:6" s="316" customFormat="1" x14ac:dyDescent="0.2">
      <c r="A19" s="805"/>
      <c r="B19" s="1228">
        <f>SUM(B16:B18)</f>
        <v>778891</v>
      </c>
      <c r="C19" s="1228">
        <f>SUM(C16:C18)</f>
        <v>584040</v>
      </c>
      <c r="D19" s="1228">
        <f>SUM(D16:D18)</f>
        <v>154094</v>
      </c>
      <c r="E19" s="1228">
        <f>SUM(E16:E18)</f>
        <v>-77978</v>
      </c>
      <c r="F19" s="1228">
        <f>SUM(F16:F18)</f>
        <v>1439047</v>
      </c>
    </row>
    <row r="20" spans="1:6" s="316" customFormat="1" x14ac:dyDescent="0.2">
      <c r="A20" s="805" t="s">
        <v>27</v>
      </c>
      <c r="B20" s="1230">
        <v>-91573</v>
      </c>
      <c r="C20" s="1230">
        <v>-584040</v>
      </c>
      <c r="D20" s="1230">
        <v>-154094</v>
      </c>
      <c r="E20" s="1230">
        <v>77978</v>
      </c>
      <c r="F20" s="1230">
        <f>SUM(B20:E20)</f>
        <v>-751729</v>
      </c>
    </row>
    <row r="21" spans="1:6" s="316" customFormat="1" ht="31.5" customHeight="1" x14ac:dyDescent="0.2">
      <c r="A21" s="695" t="s">
        <v>28</v>
      </c>
      <c r="B21" s="1228">
        <f>SUM(B19:B20)</f>
        <v>687318</v>
      </c>
      <c r="C21" s="1228">
        <f>SUM(C19:C20)</f>
        <v>0</v>
      </c>
      <c r="D21" s="1228">
        <f>SUM(D19:D20)</f>
        <v>0</v>
      </c>
      <c r="E21" s="1228">
        <f t="shared" ref="E21" si="0">SUM(E19:E20)</f>
        <v>0</v>
      </c>
      <c r="F21" s="1228">
        <f>SUM(F19:F20)</f>
        <v>687318</v>
      </c>
    </row>
    <row r="22" spans="1:6" s="316" customFormat="1" ht="20.25" customHeight="1" x14ac:dyDescent="0.2">
      <c r="A22" s="805" t="s">
        <v>682</v>
      </c>
      <c r="B22" s="1228">
        <v>-1</v>
      </c>
      <c r="C22" s="1228">
        <v>0</v>
      </c>
      <c r="D22" s="1228">
        <v>0</v>
      </c>
      <c r="E22" s="1228">
        <v>0</v>
      </c>
      <c r="F22" s="1228">
        <f>SUM(B22:E22)</f>
        <v>-1</v>
      </c>
    </row>
    <row r="23" spans="1:6" s="316" customFormat="1" x14ac:dyDescent="0.2">
      <c r="A23" s="805" t="s">
        <v>29</v>
      </c>
      <c r="B23" s="1228">
        <v>-44</v>
      </c>
      <c r="C23" s="1228">
        <v>0</v>
      </c>
      <c r="D23" s="1228">
        <v>0</v>
      </c>
      <c r="E23" s="1228">
        <v>0</v>
      </c>
      <c r="F23" s="1228">
        <f>SUM(B23:E23)</f>
        <v>-44</v>
      </c>
    </row>
    <row r="24" spans="1:6" s="316" customFormat="1" x14ac:dyDescent="0.2">
      <c r="A24" s="805" t="s">
        <v>30</v>
      </c>
      <c r="B24" s="1228">
        <f>70+4</f>
        <v>74</v>
      </c>
      <c r="C24" s="1228">
        <v>0</v>
      </c>
      <c r="D24" s="1228">
        <v>0</v>
      </c>
      <c r="E24" s="1228">
        <v>0</v>
      </c>
      <c r="F24" s="1228">
        <f>SUM(B24:E24)</f>
        <v>74</v>
      </c>
    </row>
    <row r="25" spans="1:6" s="316" customFormat="1" ht="15.75" thickBot="1" x14ac:dyDescent="0.25">
      <c r="A25" s="805" t="s">
        <v>31</v>
      </c>
      <c r="B25" s="1231">
        <f>B21+B22+B23+B24</f>
        <v>687347</v>
      </c>
      <c r="C25" s="1231">
        <f t="shared" ref="C25:E25" si="1">C21-C22+C23+C24</f>
        <v>0</v>
      </c>
      <c r="D25" s="1231">
        <f t="shared" si="1"/>
        <v>0</v>
      </c>
      <c r="E25" s="1231">
        <f t="shared" si="1"/>
        <v>0</v>
      </c>
      <c r="F25" s="1231">
        <f>F21+F22+F23+F24</f>
        <v>687347</v>
      </c>
    </row>
    <row r="26" spans="1:6" s="316" customFormat="1" x14ac:dyDescent="0.2">
      <c r="A26" s="805"/>
      <c r="B26" s="1224"/>
      <c r="C26" s="1224"/>
      <c r="D26" s="1224"/>
      <c r="E26" s="1224"/>
      <c r="F26" s="1224"/>
    </row>
    <row r="27" spans="1:6" s="316" customFormat="1" x14ac:dyDescent="0.2">
      <c r="A27" s="1223" t="s">
        <v>865</v>
      </c>
      <c r="B27" s="1224"/>
      <c r="C27" s="1224"/>
      <c r="D27" s="1224"/>
      <c r="E27" s="1224"/>
      <c r="F27" s="1224"/>
    </row>
    <row r="28" spans="1:6" s="316" customFormat="1" x14ac:dyDescent="0.2">
      <c r="A28" s="805"/>
      <c r="B28" s="1226" t="s">
        <v>23</v>
      </c>
      <c r="C28" s="1226" t="s">
        <v>23</v>
      </c>
      <c r="D28" s="1226" t="s">
        <v>23</v>
      </c>
      <c r="E28" s="1226" t="s">
        <v>23</v>
      </c>
      <c r="F28" s="1226" t="s">
        <v>23</v>
      </c>
    </row>
    <row r="29" spans="1:6" s="316" customFormat="1" x14ac:dyDescent="0.2">
      <c r="A29" s="805" t="s">
        <v>45</v>
      </c>
      <c r="B29" s="1228">
        <v>403419</v>
      </c>
      <c r="C29" s="1228">
        <v>0</v>
      </c>
      <c r="D29" s="1228">
        <v>0</v>
      </c>
      <c r="E29" s="1228">
        <v>0</v>
      </c>
      <c r="F29" s="1228">
        <f>SUM(B29:E29)</f>
        <v>403419</v>
      </c>
    </row>
    <row r="30" spans="1:6" s="316" customFormat="1" x14ac:dyDescent="0.2">
      <c r="A30" s="805" t="s">
        <v>50</v>
      </c>
      <c r="B30" s="1228">
        <v>88790</v>
      </c>
      <c r="C30" s="1228">
        <f>18723-23</f>
        <v>18700</v>
      </c>
      <c r="D30" s="1228">
        <f>1315+23</f>
        <v>1338</v>
      </c>
      <c r="E30" s="1228">
        <v>-1782</v>
      </c>
      <c r="F30" s="1228">
        <f>SUM(B30:E30)</f>
        <v>107046</v>
      </c>
    </row>
    <row r="31" spans="1:6" s="316" customFormat="1" x14ac:dyDescent="0.2">
      <c r="A31" s="805" t="s">
        <v>56</v>
      </c>
      <c r="B31" s="1228">
        <v>-144297</v>
      </c>
      <c r="C31" s="1228">
        <f>-30565+23</f>
        <v>-30542</v>
      </c>
      <c r="D31" s="1228">
        <f>-1315-23</f>
        <v>-1338</v>
      </c>
      <c r="E31" s="1228">
        <v>1782</v>
      </c>
      <c r="F31" s="1228">
        <f>SUM(B31:E31)</f>
        <v>-174395</v>
      </c>
    </row>
    <row r="32" spans="1:6" s="316" customFormat="1" x14ac:dyDescent="0.2">
      <c r="A32" s="805" t="s">
        <v>59</v>
      </c>
      <c r="B32" s="1230">
        <v>-44838</v>
      </c>
      <c r="C32" s="1230">
        <v>0</v>
      </c>
      <c r="D32" s="1230">
        <v>0</v>
      </c>
      <c r="E32" s="1230">
        <v>0</v>
      </c>
      <c r="F32" s="1230">
        <f>SUM(B32:E32)</f>
        <v>-44838</v>
      </c>
    </row>
    <row r="33" spans="1:7" s="316" customFormat="1" x14ac:dyDescent="0.2">
      <c r="A33" s="805" t="s">
        <v>60</v>
      </c>
      <c r="B33" s="1360">
        <f>SUM(B29:B32)</f>
        <v>303074</v>
      </c>
      <c r="C33" s="1360">
        <f>SUM(C29:C32)</f>
        <v>-11842</v>
      </c>
      <c r="D33" s="1360">
        <f>SUM(D29:D32)</f>
        <v>0</v>
      </c>
      <c r="E33" s="1360">
        <f>SUM(E29:E32)</f>
        <v>0</v>
      </c>
      <c r="F33" s="1360">
        <f>SUM(F29:F32)</f>
        <v>291232</v>
      </c>
      <c r="G33" s="1361"/>
    </row>
    <row r="34" spans="1:7" s="316" customFormat="1" x14ac:dyDescent="0.2">
      <c r="A34" s="805"/>
      <c r="B34" s="1360"/>
      <c r="C34" s="1360"/>
      <c r="D34" s="1360"/>
      <c r="E34" s="1360"/>
      <c r="F34" s="1360"/>
      <c r="G34" s="1361"/>
    </row>
    <row r="35" spans="1:7" s="316" customFormat="1" x14ac:dyDescent="0.2">
      <c r="A35" s="805" t="s">
        <v>65</v>
      </c>
      <c r="B35" s="1362">
        <v>303074</v>
      </c>
      <c r="C35" s="1362">
        <v>-11842</v>
      </c>
      <c r="D35" s="1362">
        <v>0</v>
      </c>
      <c r="E35" s="1362">
        <v>0</v>
      </c>
      <c r="F35" s="1362">
        <f>SUM(B35:E35)</f>
        <v>291232</v>
      </c>
      <c r="G35" s="1361"/>
    </row>
    <row r="36" spans="1:7" s="316" customFormat="1" x14ac:dyDescent="0.2">
      <c r="A36" s="829"/>
      <c r="B36" s="945"/>
      <c r="C36" s="945"/>
      <c r="D36" s="945"/>
      <c r="E36" s="945"/>
      <c r="F36" s="945"/>
      <c r="G36" s="1361"/>
    </row>
    <row r="37" spans="1:7" s="316" customFormat="1" x14ac:dyDescent="0.2">
      <c r="A37" s="829"/>
      <c r="B37" s="828"/>
      <c r="C37" s="828"/>
      <c r="D37" s="828"/>
      <c r="E37" s="828"/>
      <c r="F37" s="828"/>
    </row>
    <row r="38" spans="1:7" s="316" customFormat="1" x14ac:dyDescent="0.2">
      <c r="A38" s="1223" t="s">
        <v>853</v>
      </c>
      <c r="B38" s="1224"/>
      <c r="C38" s="1224"/>
      <c r="D38" s="1224"/>
      <c r="E38" s="1224"/>
      <c r="F38" s="1224"/>
    </row>
    <row r="39" spans="1:7" s="316" customFormat="1" x14ac:dyDescent="0.2">
      <c r="A39" s="993"/>
      <c r="B39" s="1225" t="s">
        <v>854</v>
      </c>
      <c r="C39" s="1225" t="s">
        <v>855</v>
      </c>
      <c r="D39" s="1225" t="s">
        <v>856</v>
      </c>
      <c r="E39" s="1225" t="s">
        <v>857</v>
      </c>
      <c r="F39" s="1225" t="s">
        <v>858</v>
      </c>
    </row>
    <row r="40" spans="1:7" s="316" customFormat="1" x14ac:dyDescent="0.2">
      <c r="A40" s="805"/>
      <c r="B40" s="1225" t="s">
        <v>859</v>
      </c>
      <c r="C40" s="1225"/>
      <c r="D40" s="1225"/>
      <c r="E40" s="1225" t="s">
        <v>860</v>
      </c>
      <c r="F40" s="1225" t="s">
        <v>115</v>
      </c>
    </row>
    <row r="41" spans="1:7" s="316" customFormat="1" x14ac:dyDescent="0.2">
      <c r="A41" s="805"/>
      <c r="B41" s="1226" t="s">
        <v>23</v>
      </c>
      <c r="C41" s="1226" t="s">
        <v>23</v>
      </c>
      <c r="D41" s="1226" t="s">
        <v>23</v>
      </c>
      <c r="E41" s="1226" t="s">
        <v>23</v>
      </c>
      <c r="F41" s="1226" t="s">
        <v>23</v>
      </c>
    </row>
    <row r="42" spans="1:7" s="316" customFormat="1" x14ac:dyDescent="0.2">
      <c r="A42" s="805" t="s">
        <v>861</v>
      </c>
      <c r="B42" s="1227">
        <v>144853</v>
      </c>
      <c r="C42" s="1227">
        <v>0</v>
      </c>
      <c r="D42" s="1227">
        <v>0</v>
      </c>
      <c r="E42" s="1227">
        <v>0</v>
      </c>
      <c r="F42" s="1228">
        <f>SUM(B42:E42)</f>
        <v>144853</v>
      </c>
    </row>
    <row r="43" spans="1:7" s="316" customFormat="1" x14ac:dyDescent="0.2">
      <c r="A43" s="805" t="s">
        <v>25</v>
      </c>
      <c r="B43" s="1227">
        <v>155798</v>
      </c>
      <c r="C43" s="1227">
        <v>560774</v>
      </c>
      <c r="D43" s="1227">
        <v>139935</v>
      </c>
      <c r="E43" s="1227">
        <v>-72644</v>
      </c>
      <c r="F43" s="1228">
        <f>SUM(B43:E43)</f>
        <v>783863</v>
      </c>
    </row>
    <row r="44" spans="1:7" s="316" customFormat="1" x14ac:dyDescent="0.2">
      <c r="A44" s="695" t="s">
        <v>862</v>
      </c>
      <c r="B44" s="1229">
        <v>427501</v>
      </c>
      <c r="C44" s="1229">
        <v>3255</v>
      </c>
      <c r="D44" s="1229">
        <v>1241</v>
      </c>
      <c r="E44" s="1229">
        <v>-290</v>
      </c>
      <c r="F44" s="1230">
        <f>SUM(B44:E44)</f>
        <v>431707</v>
      </c>
    </row>
    <row r="45" spans="1:7" s="316" customFormat="1" x14ac:dyDescent="0.2">
      <c r="A45" s="805"/>
      <c r="B45" s="1228">
        <f>SUM(B42:B44)</f>
        <v>728152</v>
      </c>
      <c r="C45" s="1228">
        <f>SUM(C42:C44)</f>
        <v>564029</v>
      </c>
      <c r="D45" s="1228">
        <f>SUM(D42:D44)</f>
        <v>141176</v>
      </c>
      <c r="E45" s="1228">
        <f>SUM(E42:E44)</f>
        <v>-72934</v>
      </c>
      <c r="F45" s="1228">
        <f>SUM(F42:F44)</f>
        <v>1360423</v>
      </c>
    </row>
    <row r="46" spans="1:7" s="316" customFormat="1" x14ac:dyDescent="0.2">
      <c r="A46" s="805" t="s">
        <v>27</v>
      </c>
      <c r="B46" s="1230">
        <v>-82852</v>
      </c>
      <c r="C46" s="1230">
        <v>-564029</v>
      </c>
      <c r="D46" s="1230">
        <v>-141176</v>
      </c>
      <c r="E46" s="1230">
        <v>72934</v>
      </c>
      <c r="F46" s="1230">
        <f>SUM(B46:E46)</f>
        <v>-715123</v>
      </c>
    </row>
    <row r="47" spans="1:7" s="316" customFormat="1" x14ac:dyDescent="0.2">
      <c r="A47" s="695" t="s">
        <v>28</v>
      </c>
      <c r="B47" s="1228">
        <f>SUM(B45:B46)</f>
        <v>645300</v>
      </c>
      <c r="C47" s="1228">
        <f>SUM(C45:C46)</f>
        <v>0</v>
      </c>
      <c r="D47" s="1228">
        <f>SUM(D45:D46)</f>
        <v>0</v>
      </c>
      <c r="E47" s="1228">
        <f t="shared" ref="E47" si="2">SUM(E45:E46)</f>
        <v>0</v>
      </c>
      <c r="F47" s="1228">
        <f>SUM(F45:F46)</f>
        <v>645300</v>
      </c>
    </row>
    <row r="48" spans="1:7" s="316" customFormat="1" x14ac:dyDescent="0.2">
      <c r="A48" s="805" t="s">
        <v>682</v>
      </c>
      <c r="B48" s="1228">
        <v>-4</v>
      </c>
      <c r="C48" s="1228">
        <v>0</v>
      </c>
      <c r="D48" s="1228">
        <v>0</v>
      </c>
      <c r="E48" s="1228">
        <v>0</v>
      </c>
      <c r="F48" s="1228">
        <f>SUM(B48:E48)</f>
        <v>-4</v>
      </c>
    </row>
    <row r="49" spans="1:6" s="316" customFormat="1" x14ac:dyDescent="0.2">
      <c r="A49" s="805" t="s">
        <v>29</v>
      </c>
      <c r="B49" s="1228">
        <v>-40</v>
      </c>
      <c r="C49" s="1228">
        <v>0</v>
      </c>
      <c r="D49" s="1228">
        <v>0</v>
      </c>
      <c r="E49" s="1228">
        <v>0</v>
      </c>
      <c r="F49" s="1228">
        <f>SUM(B49:E49)</f>
        <v>-40</v>
      </c>
    </row>
    <row r="50" spans="1:6" s="316" customFormat="1" x14ac:dyDescent="0.2">
      <c r="A50" s="805" t="s">
        <v>30</v>
      </c>
      <c r="B50" s="1228">
        <v>82</v>
      </c>
      <c r="C50" s="1228">
        <v>0</v>
      </c>
      <c r="D50" s="1228">
        <v>0</v>
      </c>
      <c r="E50" s="1228">
        <v>0</v>
      </c>
      <c r="F50" s="1228">
        <f>SUM(B50:E50)</f>
        <v>82</v>
      </c>
    </row>
    <row r="51" spans="1:6" s="316" customFormat="1" ht="15.75" thickBot="1" x14ac:dyDescent="0.25">
      <c r="A51" s="805" t="s">
        <v>31</v>
      </c>
      <c r="B51" s="1231">
        <f>B47+B48+B49+B50</f>
        <v>645338</v>
      </c>
      <c r="C51" s="1231">
        <f t="shared" ref="C51:E51" si="3">C47-C48+C49+C50</f>
        <v>0</v>
      </c>
      <c r="D51" s="1231">
        <f t="shared" si="3"/>
        <v>0</v>
      </c>
      <c r="E51" s="1231">
        <f t="shared" si="3"/>
        <v>0</v>
      </c>
      <c r="F51" s="1231">
        <f>F47+F48+F49+F50</f>
        <v>645338</v>
      </c>
    </row>
    <row r="52" spans="1:6" s="316" customFormat="1" x14ac:dyDescent="0.2">
      <c r="A52" s="805"/>
      <c r="B52" s="1224"/>
      <c r="C52" s="1224"/>
      <c r="D52" s="1224"/>
      <c r="E52" s="1224"/>
      <c r="F52" s="1224"/>
    </row>
    <row r="53" spans="1:6" s="316" customFormat="1" x14ac:dyDescent="0.2">
      <c r="A53" s="1223" t="s">
        <v>863</v>
      </c>
      <c r="B53" s="1224"/>
      <c r="C53" s="1224"/>
      <c r="D53" s="1224"/>
      <c r="E53" s="1224"/>
      <c r="F53" s="1224"/>
    </row>
    <row r="54" spans="1:6" s="316" customFormat="1" x14ac:dyDescent="0.2">
      <c r="A54" s="805"/>
      <c r="B54" s="1226" t="s">
        <v>23</v>
      </c>
      <c r="C54" s="1226" t="s">
        <v>23</v>
      </c>
      <c r="D54" s="1226" t="s">
        <v>23</v>
      </c>
      <c r="E54" s="1226" t="s">
        <v>23</v>
      </c>
      <c r="F54" s="1226" t="s">
        <v>23</v>
      </c>
    </row>
    <row r="55" spans="1:6" s="316" customFormat="1" x14ac:dyDescent="0.2">
      <c r="A55" s="805" t="s">
        <v>45</v>
      </c>
      <c r="B55" s="1228">
        <v>389311</v>
      </c>
      <c r="C55" s="1228">
        <v>0</v>
      </c>
      <c r="D55" s="1228">
        <v>0</v>
      </c>
      <c r="E55" s="1228">
        <v>0</v>
      </c>
      <c r="F55" s="1228">
        <f>SUM(B55:E55)</f>
        <v>389311</v>
      </c>
    </row>
    <row r="56" spans="1:6" s="316" customFormat="1" x14ac:dyDescent="0.2">
      <c r="A56" s="805" t="s">
        <v>50</v>
      </c>
      <c r="B56" s="1228">
        <v>84243</v>
      </c>
      <c r="C56" s="1228">
        <f>23593-46</f>
        <v>23547</v>
      </c>
      <c r="D56" s="1228">
        <f>150+46</f>
        <v>196</v>
      </c>
      <c r="E56" s="1228">
        <v>-1530</v>
      </c>
      <c r="F56" s="1228">
        <f>SUM(B56:E56)</f>
        <v>106456</v>
      </c>
    </row>
    <row r="57" spans="1:6" s="316" customFormat="1" x14ac:dyDescent="0.2">
      <c r="A57" s="805" t="s">
        <v>56</v>
      </c>
      <c r="B57" s="1228">
        <v>-133593</v>
      </c>
      <c r="C57" s="1228">
        <f>-35436+1+46</f>
        <v>-35389</v>
      </c>
      <c r="D57" s="1228">
        <f>-149-1-46</f>
        <v>-196</v>
      </c>
      <c r="E57" s="1228">
        <v>1530</v>
      </c>
      <c r="F57" s="1228">
        <f>SUM(B57:E57)</f>
        <v>-167648</v>
      </c>
    </row>
    <row r="58" spans="1:6" s="316" customFormat="1" x14ac:dyDescent="0.2">
      <c r="A58" s="805" t="s">
        <v>59</v>
      </c>
      <c r="B58" s="1230">
        <v>-32283</v>
      </c>
      <c r="C58" s="1230">
        <v>0</v>
      </c>
      <c r="D58" s="1230">
        <v>0</v>
      </c>
      <c r="E58" s="1230">
        <v>0</v>
      </c>
      <c r="F58" s="1230">
        <f>SUM(B58:E58)</f>
        <v>-32283</v>
      </c>
    </row>
    <row r="59" spans="1:6" s="316" customFormat="1" x14ac:dyDescent="0.2">
      <c r="A59" s="805" t="s">
        <v>60</v>
      </c>
      <c r="B59" s="1228">
        <f>SUM(B55:B58)</f>
        <v>307678</v>
      </c>
      <c r="C59" s="1228">
        <f>SUM(C55:C58)</f>
        <v>-11842</v>
      </c>
      <c r="D59" s="1228">
        <f>SUM(D55:D58)</f>
        <v>0</v>
      </c>
      <c r="E59" s="1228">
        <f>SUM(E55:E58)</f>
        <v>0</v>
      </c>
      <c r="F59" s="1228">
        <f>SUM(F55:F58)</f>
        <v>295836</v>
      </c>
    </row>
    <row r="60" spans="1:6" s="316" customFormat="1" x14ac:dyDescent="0.2">
      <c r="A60" s="805"/>
      <c r="B60" s="1228"/>
      <c r="C60" s="1228"/>
      <c r="D60" s="1228"/>
      <c r="E60" s="1228"/>
      <c r="F60" s="1228"/>
    </row>
    <row r="61" spans="1:6" s="316" customFormat="1" x14ac:dyDescent="0.2">
      <c r="A61" s="805" t="s">
        <v>65</v>
      </c>
      <c r="B61" s="1232">
        <f>308678-1000</f>
        <v>307678</v>
      </c>
      <c r="C61" s="1232">
        <v>-11842</v>
      </c>
      <c r="D61" s="1232">
        <v>0</v>
      </c>
      <c r="E61" s="1232">
        <v>0</v>
      </c>
      <c r="F61" s="1232">
        <f>SUM(B61:E61)</f>
        <v>295836</v>
      </c>
    </row>
    <row r="62" spans="1:6" s="316" customFormat="1" x14ac:dyDescent="0.2"/>
    <row r="63" spans="1:6" s="316" customFormat="1" x14ac:dyDescent="0.2"/>
    <row r="64" spans="1:6" s="316" customFormat="1" x14ac:dyDescent="0.2">
      <c r="A64" s="828"/>
      <c r="B64" s="828"/>
      <c r="C64" s="828"/>
      <c r="D64" s="828"/>
      <c r="E64" s="828"/>
      <c r="F64" s="828"/>
    </row>
    <row r="65" spans="1:6" s="316" customFormat="1" x14ac:dyDescent="0.2">
      <c r="A65" s="1048"/>
      <c r="B65" s="851"/>
      <c r="C65" s="851"/>
      <c r="D65" s="851"/>
      <c r="E65" s="851"/>
      <c r="F65" s="851"/>
    </row>
    <row r="66" spans="1:6" s="316" customFormat="1" x14ac:dyDescent="0.2">
      <c r="A66" s="1049"/>
      <c r="B66" s="1050"/>
      <c r="C66" s="1050"/>
      <c r="D66" s="1050"/>
      <c r="E66" s="1050"/>
      <c r="F66" s="1050"/>
    </row>
    <row r="67" spans="1:6" s="316" customFormat="1" x14ac:dyDescent="0.2">
      <c r="A67" s="697"/>
      <c r="B67" s="1050"/>
      <c r="C67" s="1050"/>
      <c r="D67" s="1050"/>
      <c r="E67" s="1050"/>
      <c r="F67" s="1050"/>
    </row>
    <row r="68" spans="1:6" s="316" customFormat="1" x14ac:dyDescent="0.2">
      <c r="A68" s="697"/>
      <c r="B68" s="1051"/>
      <c r="C68" s="1051"/>
      <c r="D68" s="1051"/>
      <c r="E68" s="1051"/>
      <c r="F68" s="1051"/>
    </row>
    <row r="69" spans="1:6" s="316" customFormat="1" x14ac:dyDescent="0.2">
      <c r="A69" s="697"/>
      <c r="B69" s="1052"/>
      <c r="C69" s="1052"/>
      <c r="D69" s="1052"/>
      <c r="E69" s="1052"/>
      <c r="F69" s="1053"/>
    </row>
    <row r="70" spans="1:6" s="316" customFormat="1" x14ac:dyDescent="0.2">
      <c r="A70" s="697"/>
      <c r="B70" s="1052"/>
      <c r="C70" s="1052"/>
      <c r="D70" s="1052"/>
      <c r="E70" s="1052"/>
      <c r="F70" s="1053"/>
    </row>
    <row r="71" spans="1:6" s="316" customFormat="1" x14ac:dyDescent="0.2">
      <c r="A71" s="1054"/>
      <c r="B71" s="1052"/>
      <c r="C71" s="1052"/>
      <c r="D71" s="1052"/>
      <c r="E71" s="1052"/>
      <c r="F71" s="1053"/>
    </row>
    <row r="72" spans="1:6" s="316" customFormat="1" x14ac:dyDescent="0.2">
      <c r="A72" s="697"/>
      <c r="B72" s="1053"/>
      <c r="C72" s="1053"/>
      <c r="D72" s="1053"/>
      <c r="E72" s="1053"/>
      <c r="F72" s="1053"/>
    </row>
    <row r="73" spans="1:6" s="316" customFormat="1" x14ac:dyDescent="0.2">
      <c r="A73" s="697"/>
      <c r="B73" s="1053"/>
      <c r="C73" s="1053"/>
      <c r="D73" s="1053"/>
      <c r="E73" s="1053"/>
      <c r="F73" s="1053"/>
    </row>
    <row r="74" spans="1:6" s="316" customFormat="1" x14ac:dyDescent="0.2">
      <c r="A74" s="1054"/>
      <c r="B74" s="1053"/>
      <c r="C74" s="1053"/>
      <c r="D74" s="1053"/>
      <c r="E74" s="1053"/>
      <c r="F74" s="1053"/>
    </row>
    <row r="75" spans="1:6" s="316" customFormat="1" x14ac:dyDescent="0.2">
      <c r="A75" s="697"/>
      <c r="B75" s="1053"/>
      <c r="C75" s="1053"/>
      <c r="D75" s="1053"/>
      <c r="E75" s="1053"/>
      <c r="F75" s="1053"/>
    </row>
    <row r="76" spans="1:6" s="316" customFormat="1" x14ac:dyDescent="0.2">
      <c r="A76" s="697"/>
      <c r="B76" s="1053"/>
      <c r="C76" s="1053"/>
      <c r="D76" s="1053"/>
      <c r="E76" s="1053"/>
      <c r="F76" s="1053"/>
    </row>
    <row r="77" spans="1:6" s="316" customFormat="1" x14ac:dyDescent="0.2">
      <c r="A77" s="697"/>
      <c r="B77" s="1053"/>
      <c r="C77" s="1053"/>
      <c r="D77" s="1053"/>
      <c r="E77" s="1053"/>
      <c r="F77" s="1053"/>
    </row>
    <row r="78" spans="1:6" s="316" customFormat="1" x14ac:dyDescent="0.2">
      <c r="A78" s="697"/>
      <c r="B78" s="1053"/>
      <c r="C78" s="1053"/>
      <c r="D78" s="1053"/>
      <c r="E78" s="1053"/>
      <c r="F78" s="1053"/>
    </row>
    <row r="79" spans="1:6" s="316" customFormat="1" x14ac:dyDescent="0.2">
      <c r="A79" s="697"/>
      <c r="B79" s="851"/>
      <c r="C79" s="851"/>
      <c r="D79" s="851"/>
      <c r="E79" s="851"/>
      <c r="F79" s="851"/>
    </row>
    <row r="80" spans="1:6" s="316" customFormat="1" x14ac:dyDescent="0.2">
      <c r="A80" s="1048"/>
      <c r="B80" s="851"/>
      <c r="C80" s="851"/>
      <c r="D80" s="851"/>
      <c r="E80" s="851"/>
      <c r="F80" s="851"/>
    </row>
    <row r="81" spans="1:6" s="316" customFormat="1" x14ac:dyDescent="0.2">
      <c r="A81" s="697"/>
      <c r="B81" s="1051"/>
      <c r="C81" s="1051"/>
      <c r="D81" s="1051"/>
      <c r="E81" s="1051"/>
      <c r="F81" s="1051"/>
    </row>
    <row r="82" spans="1:6" s="316" customFormat="1" x14ac:dyDescent="0.2">
      <c r="A82" s="697"/>
      <c r="B82" s="1053"/>
      <c r="C82" s="1053"/>
      <c r="D82" s="1053"/>
      <c r="E82" s="1053"/>
      <c r="F82" s="1053"/>
    </row>
    <row r="83" spans="1:6" s="316" customFormat="1" x14ac:dyDescent="0.2">
      <c r="A83" s="697"/>
      <c r="B83" s="1053"/>
      <c r="C83" s="1053"/>
      <c r="D83" s="1053"/>
      <c r="E83" s="1053"/>
      <c r="F83" s="1053"/>
    </row>
    <row r="84" spans="1:6" s="316" customFormat="1" x14ac:dyDescent="0.2">
      <c r="A84" s="697"/>
      <c r="B84" s="1053"/>
      <c r="C84" s="1053"/>
      <c r="D84" s="1053"/>
      <c r="E84" s="1053"/>
      <c r="F84" s="1053"/>
    </row>
    <row r="85" spans="1:6" s="316" customFormat="1" x14ac:dyDescent="0.2">
      <c r="A85" s="697"/>
      <c r="B85" s="1053"/>
      <c r="C85" s="1053"/>
      <c r="D85" s="1053"/>
      <c r="E85" s="1053"/>
      <c r="F85" s="1053"/>
    </row>
    <row r="86" spans="1:6" s="316" customFormat="1" x14ac:dyDescent="0.2">
      <c r="A86" s="697"/>
      <c r="B86" s="1053"/>
      <c r="C86" s="1053"/>
      <c r="D86" s="1053"/>
      <c r="E86" s="1053"/>
      <c r="F86" s="1053"/>
    </row>
    <row r="87" spans="1:6" x14ac:dyDescent="0.2">
      <c r="A87" s="697"/>
      <c r="B87" s="1053"/>
      <c r="C87" s="1053"/>
      <c r="D87" s="1053"/>
      <c r="E87" s="1053"/>
      <c r="F87" s="1053"/>
    </row>
    <row r="88" spans="1:6" x14ac:dyDescent="0.2">
      <c r="A88" s="697"/>
      <c r="B88" s="1053"/>
      <c r="C88" s="1053"/>
      <c r="D88" s="1053"/>
      <c r="E88" s="1053"/>
      <c r="F88" s="1053"/>
    </row>
  </sheetData>
  <pageMargins left="0.70866141732283472" right="0.70866141732283472" top="0.74803149606299213" bottom="0.74803149606299213" header="0.31496062992125984" footer="0.31496062992125984"/>
  <pageSetup paperSize="9" scale="75" orientation="portrait" r:id="rId1"/>
  <headerFooter>
    <oddFooter>&amp;C&amp;A</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H5"/>
  <sheetViews>
    <sheetView zoomScaleNormal="100" workbookViewId="0">
      <selection activeCell="E61" sqref="E61"/>
    </sheetView>
  </sheetViews>
  <sheetFormatPr defaultColWidth="8.88671875" defaultRowHeight="15" x14ac:dyDescent="0.2"/>
  <cols>
    <col min="1" max="16384" width="8.88671875" style="828"/>
  </cols>
  <sheetData>
    <row r="1" spans="1:8" ht="30.75" customHeight="1" x14ac:dyDescent="0.25">
      <c r="A1" s="803" t="str">
        <f>'63'!A1</f>
        <v>CWM TAF LOCAL HEALTH BOARD ANNUAL ACCOUNTS 2018-19</v>
      </c>
      <c r="B1" s="802"/>
      <c r="C1" s="802"/>
      <c r="D1" s="802"/>
      <c r="E1" s="800"/>
      <c r="F1" s="800"/>
      <c r="G1" s="800"/>
      <c r="H1" s="800"/>
    </row>
    <row r="3" spans="1:8" ht="15.75" x14ac:dyDescent="0.25">
      <c r="A3" s="822" t="s">
        <v>582</v>
      </c>
    </row>
    <row r="5" spans="1:8" ht="15.75" x14ac:dyDescent="0.25">
      <c r="A5" s="1294" t="s">
        <v>1024</v>
      </c>
    </row>
  </sheetData>
  <customSheetViews>
    <customSheetView guid="{44A2B057-7D30-4594-817B-0DBCD9A92E4A}" fitToPage="1">
      <selection activeCell="D12" sqref="D12"/>
      <pageMargins left="0.51181102362204722" right="0.11811023622047245" top="0.27559055118110237" bottom="0.19685039370078741" header="0.59055118110236227" footer="0.31496062992125984"/>
      <pageSetup paperSize="9" orientation="portrait" r:id="rId1"/>
      <headerFooter>
        <oddFooter>&amp;C&amp;A</oddFooter>
      </headerFooter>
    </customSheetView>
    <customSheetView guid="{7FD99AA4-5903-494A-9F09-AEC84FBFFB84}" fitToPage="1">
      <selection activeCell="D12" sqref="D12"/>
      <pageMargins left="0.51181102362204722" right="0.11811023622047245" top="0.27559055118110237" bottom="0.19685039370078741" header="0.59055118110236227" footer="0.31496062992125984"/>
      <pageSetup paperSize="9" orientation="portrait" r:id="rId2"/>
      <headerFooter>
        <oddFooter>&amp;C&amp;A</oddFooter>
      </headerFooter>
    </customSheetView>
  </customSheetViews>
  <pageMargins left="0.51181102362204722" right="0.11811023622047245" top="0.27559055118110237" bottom="0.19685039370078741" header="0.59055118110236227" footer="0.31496062992125984"/>
  <pageSetup paperSize="9" scale="93" orientation="portrait" r:id="rId3"/>
  <headerFooter>
    <oddFooter>&amp;C&amp;A</oddFooter>
  </headerFooter>
  <drawing r:id="rId4"/>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1"/>
  <sheetViews>
    <sheetView topLeftCell="A31" zoomScaleNormal="100" workbookViewId="0">
      <selection activeCell="C52" sqref="C52:C53"/>
    </sheetView>
  </sheetViews>
  <sheetFormatPr defaultColWidth="8.88671875" defaultRowHeight="15" x14ac:dyDescent="0.2"/>
  <cols>
    <col min="1" max="1" width="6.109375" style="828" customWidth="1"/>
    <col min="2" max="2" width="5.5546875" style="828" customWidth="1"/>
    <col min="3" max="3" width="6.5546875" style="828" customWidth="1"/>
    <col min="4" max="4" width="5.5546875" style="828" customWidth="1"/>
    <col min="5" max="5" width="5.6640625" style="828" customWidth="1"/>
    <col min="6" max="6" width="6.21875" style="828" customWidth="1"/>
    <col min="7" max="7" width="5.6640625" style="828" customWidth="1"/>
    <col min="8" max="8" width="6.33203125" style="828" customWidth="1"/>
    <col min="9" max="9" width="5.6640625" style="828" customWidth="1"/>
    <col min="10" max="16384" width="8.88671875" style="828"/>
  </cols>
  <sheetData>
    <row r="1" spans="1:8" ht="30.75" customHeight="1" x14ac:dyDescent="0.25">
      <c r="A1" s="803" t="str">
        <f>'63'!A1</f>
        <v>CWM TAF LOCAL HEALTH BOARD ANNUAL ACCOUNTS 2018-19</v>
      </c>
      <c r="B1" s="802"/>
      <c r="C1" s="802"/>
      <c r="D1" s="802"/>
      <c r="E1" s="800"/>
      <c r="F1" s="800"/>
      <c r="G1" s="800"/>
      <c r="H1" s="800"/>
    </row>
    <row r="3" spans="1:8" ht="15.75" x14ac:dyDescent="0.25">
      <c r="A3" s="822" t="s">
        <v>795</v>
      </c>
    </row>
    <row r="4" spans="1:8" ht="15.75" x14ac:dyDescent="0.25">
      <c r="A4" s="822"/>
    </row>
    <row r="5" spans="1:8" ht="15.75" x14ac:dyDescent="0.25">
      <c r="A5" s="1294" t="s">
        <v>1024</v>
      </c>
    </row>
    <row r="46" spans="1:11" ht="15.75" thickBot="1" x14ac:dyDescent="0.25"/>
    <row r="47" spans="1:11" ht="23.25" thickBot="1" x14ac:dyDescent="0.25">
      <c r="A47" s="1437" t="s">
        <v>931</v>
      </c>
      <c r="B47" s="1438"/>
      <c r="C47" s="1438"/>
      <c r="D47" s="1438"/>
      <c r="E47" s="1439"/>
      <c r="F47" s="1437" t="s">
        <v>932</v>
      </c>
      <c r="G47" s="1438"/>
      <c r="H47" s="1438"/>
      <c r="I47" s="1438"/>
      <c r="J47" s="1439"/>
      <c r="K47" s="1249" t="s">
        <v>933</v>
      </c>
    </row>
    <row r="48" spans="1:11" ht="15.75" thickBot="1" x14ac:dyDescent="0.25">
      <c r="A48" s="1255" t="s">
        <v>934</v>
      </c>
      <c r="B48" s="1256"/>
      <c r="C48" s="1255" t="s">
        <v>935</v>
      </c>
      <c r="D48" s="1256"/>
      <c r="E48" s="1250" t="s">
        <v>115</v>
      </c>
      <c r="F48" s="1255" t="s">
        <v>934</v>
      </c>
      <c r="G48" s="1256"/>
      <c r="H48" s="1255" t="s">
        <v>935</v>
      </c>
      <c r="I48" s="1256"/>
      <c r="J48" s="1250" t="s">
        <v>115</v>
      </c>
      <c r="K48" s="1250"/>
    </row>
    <row r="49" spans="1:11" ht="15.75" thickBot="1" x14ac:dyDescent="0.25">
      <c r="A49" s="1251" t="s">
        <v>204</v>
      </c>
      <c r="B49" s="1250" t="s">
        <v>207</v>
      </c>
      <c r="C49" s="1250" t="s">
        <v>204</v>
      </c>
      <c r="D49" s="1250" t="s">
        <v>207</v>
      </c>
      <c r="E49" s="1250"/>
      <c r="F49" s="1250" t="s">
        <v>204</v>
      </c>
      <c r="G49" s="1250" t="s">
        <v>207</v>
      </c>
      <c r="H49" s="1250" t="s">
        <v>204</v>
      </c>
      <c r="I49" s="1250" t="s">
        <v>207</v>
      </c>
      <c r="J49" s="1250"/>
      <c r="K49" s="1250"/>
    </row>
    <row r="50" spans="1:11" ht="15.75" thickBot="1" x14ac:dyDescent="0.25">
      <c r="A50" s="1252" t="s">
        <v>23</v>
      </c>
      <c r="B50" s="1253" t="s">
        <v>23</v>
      </c>
      <c r="C50" s="1253" t="s">
        <v>23</v>
      </c>
      <c r="D50" s="1253" t="s">
        <v>23</v>
      </c>
      <c r="E50" s="1253" t="s">
        <v>23</v>
      </c>
      <c r="F50" s="1253" t="s">
        <v>23</v>
      </c>
      <c r="G50" s="1253" t="s">
        <v>23</v>
      </c>
      <c r="H50" s="1253" t="s">
        <v>23</v>
      </c>
      <c r="I50" s="1253" t="s">
        <v>23</v>
      </c>
      <c r="J50" s="1253" t="s">
        <v>23</v>
      </c>
      <c r="K50" s="1253" t="s">
        <v>23</v>
      </c>
    </row>
    <row r="51" spans="1:11" ht="15.75" thickBot="1" x14ac:dyDescent="0.25">
      <c r="A51" s="1252">
        <v>114</v>
      </c>
      <c r="B51" s="1254">
        <v>1541</v>
      </c>
      <c r="C51" s="1253">
        <v>0</v>
      </c>
      <c r="D51" s="1253">
        <v>0</v>
      </c>
      <c r="E51" s="1254">
        <v>1655</v>
      </c>
      <c r="F51" s="1253">
        <v>114</v>
      </c>
      <c r="G51" s="1254">
        <v>1541</v>
      </c>
      <c r="H51" s="1253">
        <v>171</v>
      </c>
      <c r="I51" s="1253">
        <v>592</v>
      </c>
      <c r="J51" s="1254">
        <v>2418</v>
      </c>
      <c r="K51" s="1253">
        <v>763</v>
      </c>
    </row>
  </sheetData>
  <mergeCells count="2">
    <mergeCell ref="A47:E47"/>
    <mergeCell ref="F47:J47"/>
  </mergeCells>
  <pageMargins left="0.51181102362204722" right="0.11811023622047245" top="0.27559055118110237" bottom="0.19685039370078741" header="0.59055118110236227" footer="0.31496062992125984"/>
  <pageSetup paperSize="9" orientation="portrait" r:id="rId1"/>
  <headerFooter>
    <oddFooter>&amp;C&amp;A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L47"/>
  <sheetViews>
    <sheetView workbookViewId="0">
      <selection activeCell="N21" sqref="N21"/>
    </sheetView>
  </sheetViews>
  <sheetFormatPr defaultRowHeight="15" x14ac:dyDescent="0.2"/>
  <cols>
    <col min="1" max="1" width="42.44140625" customWidth="1"/>
    <col min="3" max="3" width="0.6640625" customWidth="1"/>
    <col min="5" max="5" width="0.6640625" customWidth="1"/>
  </cols>
  <sheetData>
    <row r="1" spans="1:12" ht="15.75" x14ac:dyDescent="0.25">
      <c r="A1" s="14" t="str">
        <f>+'1'!A1</f>
        <v>CWM TAF LOCAL HEALTH BOARD ANNUAL ACCOUNTS 2018-19</v>
      </c>
      <c r="B1" s="68"/>
      <c r="C1" s="68"/>
      <c r="D1" s="68"/>
      <c r="E1" s="68"/>
      <c r="F1" s="91"/>
      <c r="H1" s="316"/>
      <c r="I1" s="316"/>
      <c r="J1" s="316"/>
      <c r="K1" s="316"/>
      <c r="L1" s="316"/>
    </row>
    <row r="2" spans="1:12" ht="15.75" x14ac:dyDescent="0.25">
      <c r="A2" s="69"/>
      <c r="B2" s="92"/>
      <c r="C2" s="92"/>
      <c r="D2" s="92"/>
      <c r="E2" s="92"/>
      <c r="F2" s="93"/>
      <c r="H2" s="316"/>
      <c r="I2" s="316"/>
      <c r="J2" s="316"/>
      <c r="K2" s="316"/>
      <c r="L2" s="316"/>
    </row>
    <row r="3" spans="1:12" ht="15.75" x14ac:dyDescent="0.25">
      <c r="A3" s="25" t="s">
        <v>68</v>
      </c>
      <c r="B3" s="212"/>
      <c r="C3" s="212"/>
      <c r="D3" s="212"/>
      <c r="E3" s="212"/>
      <c r="F3" s="212"/>
    </row>
    <row r="4" spans="1:12" ht="15.75" x14ac:dyDescent="0.25">
      <c r="A4" s="25" t="s">
        <v>783</v>
      </c>
      <c r="B4" s="145"/>
      <c r="C4" s="145"/>
      <c r="D4" s="145"/>
      <c r="E4" s="212"/>
      <c r="F4" s="145"/>
    </row>
    <row r="5" spans="1:12" x14ac:dyDescent="0.2">
      <c r="A5" s="41"/>
      <c r="B5" s="41"/>
      <c r="C5" s="41"/>
      <c r="D5" s="41"/>
      <c r="E5" s="41"/>
      <c r="F5" s="41"/>
    </row>
    <row r="6" spans="1:12" x14ac:dyDescent="0.2">
      <c r="A6" s="772"/>
      <c r="B6" s="372" t="s">
        <v>69</v>
      </c>
      <c r="C6" s="372"/>
      <c r="D6" s="921" t="s">
        <v>70</v>
      </c>
      <c r="E6" s="372"/>
      <c r="F6" s="372" t="s">
        <v>71</v>
      </c>
    </row>
    <row r="7" spans="1:12" x14ac:dyDescent="0.2">
      <c r="A7" s="772"/>
      <c r="B7" s="372" t="s">
        <v>72</v>
      </c>
      <c r="C7" s="372"/>
      <c r="D7" s="372" t="s">
        <v>73</v>
      </c>
      <c r="E7" s="372"/>
      <c r="F7" s="372" t="s">
        <v>74</v>
      </c>
    </row>
    <row r="8" spans="1:12" x14ac:dyDescent="0.2">
      <c r="A8" s="772"/>
      <c r="B8" s="214" t="s">
        <v>75</v>
      </c>
      <c r="C8" s="214"/>
      <c r="D8" s="214" t="s">
        <v>75</v>
      </c>
      <c r="E8" s="214"/>
      <c r="F8" s="214" t="s">
        <v>75</v>
      </c>
    </row>
    <row r="9" spans="1:12" x14ac:dyDescent="0.2">
      <c r="A9" s="772" t="s">
        <v>612</v>
      </c>
      <c r="B9" s="248"/>
      <c r="C9" s="248"/>
      <c r="D9" s="248"/>
      <c r="E9" s="248"/>
      <c r="F9" s="248"/>
    </row>
    <row r="10" spans="1:12" hidden="1" x14ac:dyDescent="0.2">
      <c r="A10" s="772" t="s">
        <v>793</v>
      </c>
      <c r="B10" s="105">
        <v>248152</v>
      </c>
      <c r="C10" s="105"/>
      <c r="D10" s="105">
        <v>19078</v>
      </c>
      <c r="E10" s="105"/>
      <c r="F10" s="551">
        <f t="shared" ref="F10:F22" si="0">SUM(B10:E10)</f>
        <v>267230</v>
      </c>
    </row>
    <row r="11" spans="1:12" s="945" customFormat="1" hidden="1" x14ac:dyDescent="0.2">
      <c r="A11" s="522" t="s">
        <v>794</v>
      </c>
      <c r="B11" s="1151">
        <v>0</v>
      </c>
      <c r="C11" s="1151"/>
      <c r="D11" s="1151">
        <v>0</v>
      </c>
      <c r="E11" s="1151"/>
      <c r="F11" s="1140">
        <f t="shared" si="0"/>
        <v>0</v>
      </c>
    </row>
    <row r="12" spans="1:12" s="945" customFormat="1" x14ac:dyDescent="0.2">
      <c r="A12" s="553" t="s">
        <v>613</v>
      </c>
      <c r="B12" s="1152">
        <f>SUM(B10:B11)</f>
        <v>248152</v>
      </c>
      <c r="C12" s="1152"/>
      <c r="D12" s="1152">
        <f>SUM(D10:D11)</f>
        <v>19078</v>
      </c>
      <c r="E12" s="1151"/>
      <c r="F12" s="1140">
        <f t="shared" si="0"/>
        <v>267230</v>
      </c>
    </row>
    <row r="13" spans="1:12" x14ac:dyDescent="0.2">
      <c r="A13" s="692" t="s">
        <v>76</v>
      </c>
      <c r="B13" s="248">
        <f>-'2'!L20</f>
        <v>-645338</v>
      </c>
      <c r="C13" s="105"/>
      <c r="D13" s="104"/>
      <c r="E13" s="105"/>
      <c r="F13" s="551">
        <f t="shared" si="0"/>
        <v>-645338</v>
      </c>
    </row>
    <row r="14" spans="1:12" x14ac:dyDescent="0.2">
      <c r="A14" s="692" t="s">
        <v>77</v>
      </c>
      <c r="B14" s="248">
        <v>0</v>
      </c>
      <c r="C14" s="248"/>
      <c r="D14" s="248">
        <v>12032</v>
      </c>
      <c r="E14" s="105"/>
      <c r="F14" s="551">
        <f t="shared" si="0"/>
        <v>12032</v>
      </c>
    </row>
    <row r="15" spans="1:12" x14ac:dyDescent="0.2">
      <c r="A15" s="692" t="s">
        <v>78</v>
      </c>
      <c r="B15" s="248">
        <v>0</v>
      </c>
      <c r="C15" s="248"/>
      <c r="D15" s="248">
        <v>0</v>
      </c>
      <c r="E15" s="105"/>
      <c r="F15" s="551">
        <f t="shared" si="0"/>
        <v>0</v>
      </c>
    </row>
    <row r="16" spans="1:12" x14ac:dyDescent="0.2">
      <c r="A16" s="692" t="s">
        <v>79</v>
      </c>
      <c r="B16" s="248">
        <v>0</v>
      </c>
      <c r="C16" s="248"/>
      <c r="D16" s="248">
        <v>0</v>
      </c>
      <c r="E16" s="105"/>
      <c r="F16" s="551">
        <f t="shared" si="0"/>
        <v>0</v>
      </c>
    </row>
    <row r="17" spans="1:6" x14ac:dyDescent="0.2">
      <c r="A17" s="692" t="s">
        <v>80</v>
      </c>
      <c r="B17" s="248">
        <v>0</v>
      </c>
      <c r="C17" s="248"/>
      <c r="D17" s="248">
        <v>0</v>
      </c>
      <c r="E17" s="105">
        <v>0</v>
      </c>
      <c r="F17" s="551">
        <f t="shared" si="0"/>
        <v>0</v>
      </c>
    </row>
    <row r="18" spans="1:6" x14ac:dyDescent="0.2">
      <c r="A18" s="692" t="s">
        <v>81</v>
      </c>
      <c r="B18" s="248">
        <v>0</v>
      </c>
      <c r="C18" s="248"/>
      <c r="D18" s="248">
        <v>0</v>
      </c>
      <c r="E18" s="105"/>
      <c r="F18" s="551">
        <f t="shared" si="0"/>
        <v>0</v>
      </c>
    </row>
    <row r="19" spans="1:6" x14ac:dyDescent="0.2">
      <c r="A19" s="692" t="s">
        <v>82</v>
      </c>
      <c r="B19" s="248">
        <v>0</v>
      </c>
      <c r="C19" s="248"/>
      <c r="D19" s="248">
        <v>0</v>
      </c>
      <c r="E19" s="105"/>
      <c r="F19" s="551">
        <f t="shared" si="0"/>
        <v>0</v>
      </c>
    </row>
    <row r="20" spans="1:6" x14ac:dyDescent="0.2">
      <c r="A20" s="692" t="s">
        <v>83</v>
      </c>
      <c r="B20" s="248">
        <v>393</v>
      </c>
      <c r="C20" s="248"/>
      <c r="D20" s="248">
        <v>-393</v>
      </c>
      <c r="E20" s="105"/>
      <c r="F20" s="551">
        <f t="shared" si="0"/>
        <v>0</v>
      </c>
    </row>
    <row r="21" spans="1:6" x14ac:dyDescent="0.2">
      <c r="A21" s="522" t="s">
        <v>84</v>
      </c>
      <c r="B21" s="248">
        <v>0</v>
      </c>
      <c r="C21" s="248"/>
      <c r="D21" s="248">
        <v>0</v>
      </c>
      <c r="E21" s="105"/>
      <c r="F21" s="551">
        <f>SUM(B21:E21)</f>
        <v>0</v>
      </c>
    </row>
    <row r="22" spans="1:6" x14ac:dyDescent="0.2">
      <c r="A22" s="522" t="s">
        <v>501</v>
      </c>
      <c r="B22" s="121">
        <v>0</v>
      </c>
      <c r="C22" s="248"/>
      <c r="D22" s="121">
        <v>0</v>
      </c>
      <c r="E22" s="105"/>
      <c r="F22" s="120">
        <f t="shared" si="0"/>
        <v>0</v>
      </c>
    </row>
    <row r="23" spans="1:6" x14ac:dyDescent="0.2">
      <c r="A23" s="772" t="s">
        <v>614</v>
      </c>
      <c r="B23" s="248">
        <f>SUM(B13:B22)</f>
        <v>-644945</v>
      </c>
      <c r="C23" s="248"/>
      <c r="D23" s="248">
        <f>SUM(D13:D22)</f>
        <v>11639</v>
      </c>
      <c r="E23" s="248"/>
      <c r="F23" s="551">
        <f>SUM(F13:F22)</f>
        <v>-633306</v>
      </c>
    </row>
    <row r="24" spans="1:6" x14ac:dyDescent="0.2">
      <c r="A24" s="692" t="s">
        <v>85</v>
      </c>
      <c r="B24" s="248">
        <f>+'7'!I27</f>
        <v>661912</v>
      </c>
      <c r="C24" s="105"/>
      <c r="D24" s="104"/>
      <c r="E24" s="105"/>
      <c r="F24" s="120">
        <f>SUM(B24:E24)</f>
        <v>661912</v>
      </c>
    </row>
    <row r="25" spans="1:6" ht="15.75" thickBot="1" x14ac:dyDescent="0.25">
      <c r="A25" s="772" t="s">
        <v>615</v>
      </c>
      <c r="B25" s="1153">
        <f>+B24+B23+B12</f>
        <v>265119</v>
      </c>
      <c r="C25" s="248"/>
      <c r="D25" s="1153">
        <f>+D24+D23+D12</f>
        <v>30717</v>
      </c>
      <c r="E25" s="248"/>
      <c r="F25" s="1019">
        <f>+F24+F23+F12</f>
        <v>295836</v>
      </c>
    </row>
    <row r="26" spans="1:6" x14ac:dyDescent="0.2">
      <c r="A26" s="692"/>
      <c r="B26" s="96"/>
      <c r="C26" s="96"/>
      <c r="D26" s="96"/>
      <c r="E26" s="96"/>
      <c r="F26" s="514"/>
    </row>
    <row r="27" spans="1:6" s="1060" customFormat="1" x14ac:dyDescent="0.2">
      <c r="A27" s="670" t="s">
        <v>842</v>
      </c>
      <c r="B27" s="1084"/>
      <c r="C27" s="1098"/>
      <c r="D27" s="1084"/>
      <c r="E27" s="1098"/>
      <c r="F27" s="1084"/>
    </row>
    <row r="28" spans="1:6" x14ac:dyDescent="0.2">
      <c r="A28" s="18"/>
      <c r="B28" s="10"/>
      <c r="C28" s="66"/>
      <c r="D28" s="10"/>
      <c r="E28" s="66"/>
      <c r="F28" s="10"/>
    </row>
    <row r="29" spans="1:6" x14ac:dyDescent="0.2">
      <c r="A29" s="18"/>
      <c r="B29" s="10"/>
      <c r="C29" s="66"/>
      <c r="D29" s="10"/>
      <c r="E29" s="66"/>
      <c r="F29" s="10"/>
    </row>
    <row r="30" spans="1:6" x14ac:dyDescent="0.2">
      <c r="A30" s="216"/>
      <c r="B30" s="216"/>
      <c r="C30" s="216"/>
      <c r="D30" s="216"/>
      <c r="E30" s="216"/>
      <c r="F30" s="216"/>
    </row>
    <row r="31" spans="1:6" x14ac:dyDescent="0.2">
      <c r="A31" s="216"/>
      <c r="B31" s="216"/>
      <c r="C31" s="216"/>
      <c r="D31" s="216"/>
      <c r="E31" s="216"/>
      <c r="F31" s="216"/>
    </row>
    <row r="32" spans="1:6" x14ac:dyDescent="0.2">
      <c r="A32" s="216"/>
      <c r="B32" s="216"/>
      <c r="C32" s="216"/>
      <c r="D32" s="216"/>
      <c r="E32" s="216"/>
      <c r="F32" s="216"/>
    </row>
    <row r="33" spans="1:6" x14ac:dyDescent="0.2">
      <c r="A33" s="216"/>
      <c r="B33" s="216"/>
      <c r="C33" s="216"/>
      <c r="D33" s="216"/>
      <c r="E33" s="216"/>
      <c r="F33" s="216"/>
    </row>
    <row r="34" spans="1:6" x14ac:dyDescent="0.2">
      <c r="A34" s="216"/>
      <c r="B34" s="216"/>
      <c r="C34" s="216"/>
      <c r="D34" s="216"/>
      <c r="E34" s="216"/>
      <c r="F34" s="216"/>
    </row>
    <row r="35" spans="1:6" x14ac:dyDescent="0.2">
      <c r="A35" s="216"/>
      <c r="B35" s="216"/>
      <c r="C35" s="216"/>
      <c r="D35" s="216"/>
      <c r="E35" s="216"/>
      <c r="F35" s="216"/>
    </row>
    <row r="36" spans="1:6" x14ac:dyDescent="0.2">
      <c r="A36" s="216"/>
      <c r="B36" s="216"/>
      <c r="C36" s="216"/>
      <c r="D36" s="216"/>
      <c r="E36" s="216"/>
      <c r="F36" s="216"/>
    </row>
    <row r="37" spans="1:6" x14ac:dyDescent="0.2">
      <c r="A37" s="216"/>
      <c r="B37" s="216"/>
      <c r="C37" s="216"/>
      <c r="D37" s="216"/>
      <c r="E37" s="216"/>
      <c r="F37" s="216"/>
    </row>
    <row r="38" spans="1:6" x14ac:dyDescent="0.2">
      <c r="A38" s="216"/>
      <c r="B38" s="216"/>
      <c r="C38" s="216"/>
      <c r="D38" s="216"/>
      <c r="E38" s="216"/>
      <c r="F38" s="216"/>
    </row>
    <row r="39" spans="1:6" x14ac:dyDescent="0.2">
      <c r="A39" s="216"/>
      <c r="B39" s="216"/>
      <c r="C39" s="216"/>
      <c r="D39" s="216"/>
      <c r="E39" s="216"/>
      <c r="F39" s="216"/>
    </row>
    <row r="40" spans="1:6" x14ac:dyDescent="0.2">
      <c r="A40" s="216"/>
      <c r="B40" s="216"/>
      <c r="C40" s="216"/>
      <c r="D40" s="216"/>
      <c r="E40" s="216"/>
      <c r="F40" s="216"/>
    </row>
    <row r="41" spans="1:6" x14ac:dyDescent="0.2">
      <c r="A41" s="216"/>
      <c r="B41" s="216"/>
      <c r="C41" s="216"/>
      <c r="D41" s="216"/>
      <c r="E41" s="216"/>
      <c r="F41" s="216"/>
    </row>
    <row r="42" spans="1:6" x14ac:dyDescent="0.2">
      <c r="A42" s="216"/>
      <c r="B42" s="216"/>
      <c r="C42" s="216"/>
      <c r="D42" s="216"/>
      <c r="E42" s="216"/>
      <c r="F42" s="216"/>
    </row>
    <row r="43" spans="1:6" x14ac:dyDescent="0.2">
      <c r="A43" s="216"/>
      <c r="B43" s="216"/>
      <c r="C43" s="216"/>
      <c r="D43" s="216"/>
      <c r="E43" s="216"/>
      <c r="F43" s="216"/>
    </row>
    <row r="44" spans="1:6" x14ac:dyDescent="0.2">
      <c r="A44" s="216"/>
      <c r="B44" s="216"/>
      <c r="C44" s="216"/>
      <c r="D44" s="216"/>
      <c r="E44" s="216"/>
      <c r="F44" s="216"/>
    </row>
    <row r="45" spans="1:6" x14ac:dyDescent="0.2">
      <c r="A45" s="216"/>
      <c r="B45" s="216"/>
      <c r="C45" s="216"/>
      <c r="D45" s="216"/>
      <c r="E45" s="216"/>
      <c r="F45" s="216"/>
    </row>
    <row r="46" spans="1:6" x14ac:dyDescent="0.2">
      <c r="A46" s="216"/>
      <c r="B46" s="216"/>
      <c r="C46" s="216"/>
      <c r="D46" s="216"/>
      <c r="E46" s="216"/>
      <c r="F46" s="216"/>
    </row>
    <row r="47" spans="1:6" x14ac:dyDescent="0.2">
      <c r="A47" s="216"/>
      <c r="B47" s="216"/>
      <c r="C47" s="216"/>
      <c r="D47" s="216"/>
      <c r="E47" s="216"/>
      <c r="F47" s="216"/>
    </row>
  </sheetData>
  <sheetProtection password="C3A5" sheet="1" objects="1" scenarios="1"/>
  <customSheetViews>
    <customSheetView guid="{44A2B057-7D30-4594-817B-0DBCD9A92E4A}">
      <selection activeCell="D23" sqref="D23"/>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selection activeCell="D23" sqref="D23"/>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heetViews>
  <sheetFormatPr defaultColWidth="8.88671875" defaultRowHeight="15" x14ac:dyDescent="0.2"/>
  <cols>
    <col min="1" max="7" width="8.88671875" style="828"/>
    <col min="8" max="8" width="28" style="828" customWidth="1"/>
    <col min="9" max="16384" width="8.88671875" style="828"/>
  </cols>
  <sheetData>
    <row r="1" spans="1:8" ht="30.75" customHeight="1" x14ac:dyDescent="0.25">
      <c r="A1" s="803" t="str">
        <f>'63'!A1</f>
        <v>CWM TAF LOCAL HEALTH BOARD ANNUAL ACCOUNTS 2018-19</v>
      </c>
      <c r="B1" s="802"/>
      <c r="C1" s="802"/>
      <c r="D1" s="802"/>
      <c r="E1" s="800"/>
      <c r="F1" s="800"/>
      <c r="G1" s="800"/>
      <c r="H1" s="800"/>
    </row>
    <row r="2" spans="1:8" ht="15.75" x14ac:dyDescent="0.25">
      <c r="A2" s="822" t="s">
        <v>795</v>
      </c>
    </row>
    <row r="3" spans="1:8" ht="15.75" x14ac:dyDescent="0.25">
      <c r="A3" s="583" t="s">
        <v>962</v>
      </c>
    </row>
    <row r="29" spans="12:12" x14ac:dyDescent="0.2">
      <c r="L29" s="945"/>
    </row>
  </sheetData>
  <pageMargins left="0.51181102362204722" right="0.11811023622047245" top="0.27559055118110237" bottom="0.19685039370078741" header="0.59055118110236227" footer="0.31496062992125984"/>
  <pageSetup paperSize="9" scale="89" orientation="portrait" r:id="rId1"/>
  <headerFooter>
    <oddFooter>&amp;C&amp;A</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election activeCell="L15" sqref="L15"/>
    </sheetView>
  </sheetViews>
  <sheetFormatPr defaultColWidth="8.88671875" defaultRowHeight="15" x14ac:dyDescent="0.2"/>
  <cols>
    <col min="1" max="7" width="8.88671875" style="828"/>
    <col min="8" max="8" width="28" style="828" customWidth="1"/>
    <col min="9" max="16384" width="8.88671875" style="828"/>
  </cols>
  <sheetData>
    <row r="1" spans="1:8" ht="30.75" customHeight="1" x14ac:dyDescent="0.25">
      <c r="A1" s="803" t="str">
        <f>'63'!A1</f>
        <v>CWM TAF LOCAL HEALTH BOARD ANNUAL ACCOUNTS 2018-19</v>
      </c>
      <c r="B1" s="802"/>
      <c r="C1" s="802"/>
      <c r="D1" s="802"/>
      <c r="E1" s="800"/>
      <c r="F1" s="800"/>
      <c r="G1" s="800"/>
      <c r="H1" s="800"/>
    </row>
    <row r="2" spans="1:8" ht="15.75" x14ac:dyDescent="0.25">
      <c r="A2" s="822" t="s">
        <v>795</v>
      </c>
    </row>
    <row r="3" spans="1:8" ht="15.75" x14ac:dyDescent="0.25">
      <c r="A3" s="583"/>
    </row>
    <row r="29" spans="12:12" x14ac:dyDescent="0.2">
      <c r="L29" s="945"/>
    </row>
  </sheetData>
  <pageMargins left="0.51181102362204722" right="0.11811023622047245" top="0.27559055118110237" bottom="0.19685039370078741" header="0.59055118110236227" footer="0.31496062992125984"/>
  <pageSetup paperSize="9" scale="89" orientation="portrait" r:id="rId1"/>
  <headerFooter>
    <oddFooter>&amp;C&amp;A</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A1:H1"/>
  <sheetViews>
    <sheetView tabSelected="1" workbookViewId="0">
      <selection activeCell="H50" sqref="H50"/>
    </sheetView>
  </sheetViews>
  <sheetFormatPr defaultRowHeight="15" x14ac:dyDescent="0.2"/>
  <sheetData>
    <row r="1" spans="1:8" s="828" customFormat="1" ht="31.35" customHeight="1" x14ac:dyDescent="0.25">
      <c r="A1" s="803" t="str">
        <f>+'65'!A1</f>
        <v>CWM TAF LOCAL HEALTH BOARD ANNUAL ACCOUNTS 2018-19</v>
      </c>
      <c r="B1" s="802"/>
      <c r="C1" s="802"/>
      <c r="D1" s="802"/>
      <c r="E1" s="800"/>
      <c r="F1" s="800"/>
      <c r="G1" s="800"/>
      <c r="H1" s="800"/>
    </row>
  </sheetData>
  <customSheetViews>
    <customSheetView guid="{44A2B057-7D30-4594-817B-0DBCD9A92E4A}">
      <selection activeCell="K6" sqref="K6"/>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selection activeCell="K6" sqref="K6"/>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orientation="portrait" r:id="rId3"/>
  <headerFooter>
    <oddFooter>&amp;C&amp;A</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P160"/>
  <sheetViews>
    <sheetView workbookViewId="0">
      <selection activeCell="C15" sqref="C15"/>
    </sheetView>
  </sheetViews>
  <sheetFormatPr defaultRowHeight="15" x14ac:dyDescent="0.2"/>
  <cols>
    <col min="1" max="1" width="56.44140625" customWidth="1"/>
    <col min="2" max="2" width="4.109375" customWidth="1"/>
    <col min="3" max="3" width="12.21875" style="828" customWidth="1"/>
    <col min="4" max="4" width="0.109375" style="828" customWidth="1"/>
    <col min="5" max="5" width="9.44140625" customWidth="1"/>
    <col min="6" max="6" width="0.44140625" style="828" customWidth="1"/>
    <col min="7" max="7" width="9.44140625" style="638" customWidth="1"/>
    <col min="8" max="8" width="0.44140625" style="638" customWidth="1"/>
    <col min="9" max="9" width="9.44140625" style="638" customWidth="1"/>
  </cols>
  <sheetData>
    <row r="1" spans="1:16" ht="15.75" x14ac:dyDescent="0.25">
      <c r="A1" s="14" t="str">
        <f>+'1'!A1</f>
        <v>CWM TAF LOCAL HEALTH BOARD ANNUAL ACCOUNTS 2018-19</v>
      </c>
      <c r="B1" s="68"/>
      <c r="C1" s="802"/>
      <c r="D1" s="802"/>
      <c r="E1" s="68"/>
      <c r="F1" s="802"/>
      <c r="G1" s="802"/>
      <c r="H1" s="802"/>
      <c r="I1" s="802"/>
      <c r="L1" s="316"/>
      <c r="M1" s="316"/>
      <c r="N1" s="316"/>
      <c r="O1" s="316"/>
      <c r="P1" s="316"/>
    </row>
    <row r="2" spans="1:16" ht="15.75" x14ac:dyDescent="0.25">
      <c r="A2" s="92"/>
      <c r="L2" s="316"/>
      <c r="M2" s="316"/>
      <c r="N2" s="316"/>
      <c r="O2" s="316"/>
      <c r="P2" s="316"/>
    </row>
    <row r="3" spans="1:16" ht="15.75" x14ac:dyDescent="0.25">
      <c r="A3" s="25" t="s">
        <v>759</v>
      </c>
      <c r="B3" s="620"/>
      <c r="C3" s="620"/>
      <c r="D3" s="620"/>
      <c r="E3" s="620"/>
      <c r="F3" s="620"/>
      <c r="G3" s="363"/>
      <c r="H3" s="363"/>
      <c r="I3" s="363"/>
      <c r="L3" s="316"/>
      <c r="M3" s="316"/>
      <c r="N3" s="316"/>
      <c r="O3" s="316"/>
      <c r="P3" s="316"/>
    </row>
    <row r="4" spans="1:16" s="828" customFormat="1" ht="15.75" x14ac:dyDescent="0.25">
      <c r="A4" s="25"/>
      <c r="B4" s="620"/>
      <c r="C4" s="31" t="s">
        <v>752</v>
      </c>
      <c r="D4" s="620"/>
      <c r="E4" s="31" t="s">
        <v>752</v>
      </c>
      <c r="F4" s="31"/>
      <c r="G4" s="33" t="s">
        <v>611</v>
      </c>
      <c r="H4" s="32"/>
      <c r="I4" s="33" t="s">
        <v>611</v>
      </c>
      <c r="L4" s="316"/>
      <c r="M4" s="316"/>
      <c r="N4" s="316"/>
      <c r="O4" s="316"/>
      <c r="P4" s="316"/>
    </row>
    <row r="5" spans="1:16" x14ac:dyDescent="0.2">
      <c r="A5" s="4"/>
      <c r="B5" s="620"/>
      <c r="C5" s="289" t="s">
        <v>23</v>
      </c>
      <c r="D5" s="620"/>
      <c r="E5" s="289" t="s">
        <v>23</v>
      </c>
      <c r="F5" s="289"/>
      <c r="G5" s="290" t="s">
        <v>23</v>
      </c>
      <c r="H5" s="289"/>
      <c r="I5" s="290" t="s">
        <v>23</v>
      </c>
      <c r="L5" s="316"/>
      <c r="M5" s="316"/>
      <c r="N5" s="316"/>
      <c r="O5" s="316"/>
      <c r="P5" s="316"/>
    </row>
    <row r="6" spans="1:16" x14ac:dyDescent="0.2">
      <c r="A6" s="610"/>
      <c r="B6" s="620"/>
      <c r="C6" s="31" t="s">
        <v>710</v>
      </c>
      <c r="D6" s="997"/>
      <c r="E6" s="33"/>
      <c r="F6" s="37"/>
      <c r="G6" s="33" t="s">
        <v>710</v>
      </c>
      <c r="H6" s="363"/>
      <c r="I6" s="363"/>
    </row>
    <row r="7" spans="1:16" x14ac:dyDescent="0.2">
      <c r="A7" s="4" t="s">
        <v>87</v>
      </c>
      <c r="B7" s="30" t="s">
        <v>66</v>
      </c>
      <c r="C7" s="31" t="s">
        <v>711</v>
      </c>
      <c r="D7" s="997"/>
      <c r="E7" s="33"/>
      <c r="F7" s="37"/>
      <c r="G7" s="33" t="s">
        <v>711</v>
      </c>
      <c r="H7" s="30"/>
      <c r="I7" s="30"/>
    </row>
    <row r="8" spans="1:16" x14ac:dyDescent="0.2">
      <c r="A8" s="618" t="s">
        <v>358</v>
      </c>
      <c r="B8" s="114"/>
      <c r="C8" s="785">
        <f>-'2'!F20</f>
        <v>-687347</v>
      </c>
      <c r="D8" s="284"/>
      <c r="E8" s="785">
        <f>-'2'!H20</f>
        <v>-687347</v>
      </c>
      <c r="F8" s="785"/>
      <c r="G8" s="1152">
        <f>-'2'!J20</f>
        <v>-645338</v>
      </c>
      <c r="H8" s="1154"/>
      <c r="I8" s="1152">
        <f>-'2'!L20</f>
        <v>-645338</v>
      </c>
    </row>
    <row r="9" spans="1:16" x14ac:dyDescent="0.2">
      <c r="A9" s="610" t="s">
        <v>89</v>
      </c>
      <c r="B9" s="88">
        <v>27</v>
      </c>
      <c r="C9" s="118">
        <f>+'59'!B17</f>
        <v>1255</v>
      </c>
      <c r="D9" s="30"/>
      <c r="E9" s="118">
        <f>+'59'!D17</f>
        <v>-1678</v>
      </c>
      <c r="F9" s="118"/>
      <c r="G9" s="119">
        <f>+'59'!F17</f>
        <v>-9856</v>
      </c>
      <c r="H9" s="118"/>
      <c r="I9" s="119">
        <f>+'59'!H17</f>
        <v>-2495</v>
      </c>
    </row>
    <row r="10" spans="1:16" x14ac:dyDescent="0.2">
      <c r="A10" s="610" t="s">
        <v>88</v>
      </c>
      <c r="B10" s="88">
        <v>28</v>
      </c>
      <c r="C10" s="118">
        <f>+'59'!B32</f>
        <v>38776</v>
      </c>
      <c r="D10" s="30"/>
      <c r="E10" s="118">
        <f>+'59'!D32</f>
        <v>38776</v>
      </c>
      <c r="F10" s="118"/>
      <c r="G10" s="119">
        <f>+'59'!F32</f>
        <v>37170</v>
      </c>
      <c r="H10" s="118"/>
      <c r="I10" s="119">
        <f>+'59'!H32</f>
        <v>37264</v>
      </c>
    </row>
    <row r="11" spans="1:16" x14ac:dyDescent="0.2">
      <c r="A11" s="610" t="s">
        <v>90</v>
      </c>
      <c r="B11" s="88">
        <v>20</v>
      </c>
      <c r="C11" s="120">
        <f>+'48'!L43</f>
        <v>-11521</v>
      </c>
      <c r="D11" s="30"/>
      <c r="E11" s="120">
        <f>+'48'!L43</f>
        <v>-11521</v>
      </c>
      <c r="F11" s="551"/>
      <c r="G11" s="1143">
        <f>+'49'!L43+28</f>
        <v>-11731</v>
      </c>
      <c r="H11" s="551"/>
      <c r="I11" s="121">
        <f>+'49'!L43</f>
        <v>-11759</v>
      </c>
    </row>
    <row r="12" spans="1:16" x14ac:dyDescent="0.2">
      <c r="A12" s="4" t="s">
        <v>91</v>
      </c>
      <c r="B12" s="115"/>
      <c r="C12" s="122">
        <f>SUM(C8:C11)</f>
        <v>-658837</v>
      </c>
      <c r="D12" s="115"/>
      <c r="E12" s="122">
        <f>SUM(E8:E11)</f>
        <v>-661770</v>
      </c>
      <c r="F12" s="122"/>
      <c r="G12" s="119">
        <f>SUM(G8:G11)</f>
        <v>-629755</v>
      </c>
      <c r="H12" s="1155"/>
      <c r="I12" s="119">
        <f>SUM(I8:I11)</f>
        <v>-622328</v>
      </c>
    </row>
    <row r="13" spans="1:16" s="828" customFormat="1" x14ac:dyDescent="0.2">
      <c r="A13" s="4"/>
      <c r="B13" s="115"/>
      <c r="C13" s="122"/>
      <c r="D13" s="115"/>
      <c r="E13" s="122"/>
      <c r="F13" s="122"/>
      <c r="G13" s="119"/>
      <c r="H13" s="1155"/>
      <c r="I13" s="119"/>
    </row>
    <row r="14" spans="1:16" x14ac:dyDescent="0.2">
      <c r="A14" s="4" t="s">
        <v>92</v>
      </c>
      <c r="B14" s="8"/>
      <c r="C14" s="123"/>
      <c r="D14" s="8"/>
      <c r="E14" s="123"/>
      <c r="F14" s="123"/>
      <c r="G14" s="1156"/>
      <c r="H14" s="248"/>
      <c r="I14" s="1156"/>
    </row>
    <row r="15" spans="1:16" x14ac:dyDescent="0.2">
      <c r="A15" s="610" t="s">
        <v>5</v>
      </c>
      <c r="B15" s="7"/>
      <c r="C15" s="1000">
        <f>-25769+298+3013</f>
        <v>-22458</v>
      </c>
      <c r="D15" s="10"/>
      <c r="E15" s="1000">
        <f>-25769+298+3013</f>
        <v>-22458</v>
      </c>
      <c r="F15" s="101"/>
      <c r="G15" s="119">
        <v>-32672</v>
      </c>
      <c r="H15" s="1155"/>
      <c r="I15" s="119">
        <v>-32672</v>
      </c>
    </row>
    <row r="16" spans="1:16" x14ac:dyDescent="0.2">
      <c r="A16" s="610" t="s">
        <v>93</v>
      </c>
      <c r="B16" s="7"/>
      <c r="C16" s="1000">
        <v>44</v>
      </c>
      <c r="D16" s="10"/>
      <c r="E16" s="1000">
        <v>44</v>
      </c>
      <c r="F16" s="101"/>
      <c r="G16" s="119">
        <v>44</v>
      </c>
      <c r="H16" s="1155"/>
      <c r="I16" s="119">
        <v>44</v>
      </c>
    </row>
    <row r="17" spans="1:10" x14ac:dyDescent="0.2">
      <c r="A17" s="610" t="s">
        <v>94</v>
      </c>
      <c r="B17" s="7"/>
      <c r="C17" s="1000">
        <v>-298</v>
      </c>
      <c r="D17" s="10"/>
      <c r="E17" s="1000">
        <v>-298</v>
      </c>
      <c r="F17" s="101"/>
      <c r="G17" s="119">
        <v>-162</v>
      </c>
      <c r="H17" s="1155"/>
      <c r="I17" s="119">
        <v>-162</v>
      </c>
    </row>
    <row r="18" spans="1:10" x14ac:dyDescent="0.2">
      <c r="A18" s="610" t="s">
        <v>95</v>
      </c>
      <c r="B18" s="7"/>
      <c r="C18" s="1000">
        <v>0</v>
      </c>
      <c r="D18" s="10"/>
      <c r="E18" s="1000">
        <v>0</v>
      </c>
      <c r="F18" s="101"/>
      <c r="G18" s="119">
        <v>0</v>
      </c>
      <c r="H18" s="1155"/>
      <c r="I18" s="119">
        <v>0</v>
      </c>
    </row>
    <row r="19" spans="1:10" x14ac:dyDescent="0.2">
      <c r="A19" s="610" t="s">
        <v>96</v>
      </c>
      <c r="B19" s="7"/>
      <c r="C19" s="1000">
        <v>0</v>
      </c>
      <c r="D19" s="66"/>
      <c r="E19" s="1000">
        <v>0</v>
      </c>
      <c r="F19" s="101"/>
      <c r="G19" s="119">
        <v>0</v>
      </c>
      <c r="H19" s="1155"/>
      <c r="I19" s="119">
        <v>0</v>
      </c>
    </row>
    <row r="20" spans="1:10" x14ac:dyDescent="0.2">
      <c r="A20" s="610" t="s">
        <v>97</v>
      </c>
      <c r="B20" s="7"/>
      <c r="C20" s="1000">
        <v>22</v>
      </c>
      <c r="D20" s="66"/>
      <c r="E20" s="1000">
        <v>22</v>
      </c>
      <c r="F20" s="101"/>
      <c r="G20" s="119">
        <v>79</v>
      </c>
      <c r="H20" s="1155"/>
      <c r="I20" s="119">
        <v>79</v>
      </c>
    </row>
    <row r="21" spans="1:10" x14ac:dyDescent="0.2">
      <c r="A21" s="610" t="s">
        <v>98</v>
      </c>
      <c r="B21" s="7"/>
      <c r="C21" s="365">
        <v>0</v>
      </c>
      <c r="D21" s="66"/>
      <c r="E21" s="365">
        <v>0</v>
      </c>
      <c r="F21" s="124"/>
      <c r="G21" s="119">
        <v>0</v>
      </c>
      <c r="H21" s="1155"/>
      <c r="I21" s="119">
        <v>0</v>
      </c>
    </row>
    <row r="22" spans="1:10" x14ac:dyDescent="0.2">
      <c r="A22" s="610" t="s">
        <v>99</v>
      </c>
      <c r="B22" s="7"/>
      <c r="C22" s="125">
        <v>0</v>
      </c>
      <c r="D22" s="10"/>
      <c r="E22" s="125">
        <v>0</v>
      </c>
      <c r="F22" s="1000"/>
      <c r="G22" s="1157">
        <v>0</v>
      </c>
      <c r="H22" s="1155"/>
      <c r="I22" s="1157">
        <v>0</v>
      </c>
    </row>
    <row r="23" spans="1:10" ht="15.75" thickBot="1" x14ac:dyDescent="0.25">
      <c r="A23" s="4" t="s">
        <v>100</v>
      </c>
      <c r="B23" s="115"/>
      <c r="C23" s="126">
        <f>SUM(C15:C22)</f>
        <v>-22690</v>
      </c>
      <c r="D23" s="115"/>
      <c r="E23" s="126">
        <f>SUM(E15:E22)</f>
        <v>-22690</v>
      </c>
      <c r="F23" s="103"/>
      <c r="G23" s="1158">
        <f>SUM(G15:G22)</f>
        <v>-32711</v>
      </c>
      <c r="H23" s="248"/>
      <c r="I23" s="1158">
        <f>SUM(I15:I22)</f>
        <v>-32711</v>
      </c>
    </row>
    <row r="24" spans="1:10" x14ac:dyDescent="0.2">
      <c r="A24" s="4" t="s">
        <v>101</v>
      </c>
      <c r="B24" s="115"/>
      <c r="C24" s="127">
        <f>+C23+C12</f>
        <v>-681527</v>
      </c>
      <c r="D24" s="115"/>
      <c r="E24" s="127">
        <f>+E23+E12</f>
        <v>-684460</v>
      </c>
      <c r="F24" s="103"/>
      <c r="G24" s="1159">
        <f>+G23+G12</f>
        <v>-662466</v>
      </c>
      <c r="H24" s="248"/>
      <c r="I24" s="1159">
        <f>+I23+I12</f>
        <v>-655039</v>
      </c>
    </row>
    <row r="25" spans="1:10" x14ac:dyDescent="0.2">
      <c r="A25" s="4"/>
      <c r="B25" s="115"/>
      <c r="C25" s="123"/>
      <c r="D25" s="115"/>
      <c r="E25" s="123"/>
      <c r="F25" s="123"/>
      <c r="G25" s="1156"/>
      <c r="H25" s="248"/>
      <c r="I25" s="1156"/>
    </row>
    <row r="26" spans="1:10" x14ac:dyDescent="0.2">
      <c r="A26" s="4" t="s">
        <v>604</v>
      </c>
      <c r="B26" s="8"/>
      <c r="C26" s="103"/>
      <c r="D26" s="1015"/>
      <c r="E26" s="103"/>
      <c r="F26" s="103"/>
      <c r="G26" s="248"/>
      <c r="H26" s="248"/>
      <c r="I26" s="248"/>
      <c r="J26" s="316"/>
    </row>
    <row r="27" spans="1:10" x14ac:dyDescent="0.2">
      <c r="A27" s="610" t="s">
        <v>102</v>
      </c>
      <c r="B27" s="7"/>
      <c r="C27" s="1000">
        <v>682322</v>
      </c>
      <c r="D27" s="66"/>
      <c r="E27" s="1000">
        <v>682322</v>
      </c>
      <c r="F27" s="1000"/>
      <c r="G27" s="1155">
        <v>661912</v>
      </c>
      <c r="H27" s="1155"/>
      <c r="I27" s="1155">
        <v>661912</v>
      </c>
      <c r="J27" s="316"/>
    </row>
    <row r="28" spans="1:10" x14ac:dyDescent="0.2">
      <c r="A28" s="610" t="s">
        <v>103</v>
      </c>
      <c r="B28" s="7"/>
      <c r="C28" s="1000">
        <v>0</v>
      </c>
      <c r="D28" s="66"/>
      <c r="E28" s="1000">
        <v>0</v>
      </c>
      <c r="F28" s="1000"/>
      <c r="G28" s="1155">
        <v>0</v>
      </c>
      <c r="H28" s="1155"/>
      <c r="I28" s="1155">
        <v>0</v>
      </c>
      <c r="J28" s="316"/>
    </row>
    <row r="29" spans="1:10" x14ac:dyDescent="0.2">
      <c r="A29" s="610" t="s">
        <v>104</v>
      </c>
      <c r="B29" s="7"/>
      <c r="C29" s="1000">
        <v>0</v>
      </c>
      <c r="D29" s="66"/>
      <c r="E29" s="1000">
        <v>0</v>
      </c>
      <c r="F29" s="1000"/>
      <c r="G29" s="1155">
        <v>0</v>
      </c>
      <c r="H29" s="1155"/>
      <c r="I29" s="1155">
        <v>0</v>
      </c>
      <c r="J29" s="316"/>
    </row>
    <row r="30" spans="1:10" x14ac:dyDescent="0.2">
      <c r="A30" s="610" t="s">
        <v>105</v>
      </c>
      <c r="B30" s="7"/>
      <c r="C30" s="1000">
        <v>-190</v>
      </c>
      <c r="D30" s="66"/>
      <c r="E30" s="1000">
        <v>-190</v>
      </c>
      <c r="F30" s="1000"/>
      <c r="G30" s="1155">
        <v>-156</v>
      </c>
      <c r="H30" s="1155"/>
      <c r="I30" s="1155">
        <v>-156</v>
      </c>
      <c r="J30" s="316"/>
    </row>
    <row r="31" spans="1:10" x14ac:dyDescent="0.2">
      <c r="A31" s="610" t="s">
        <v>106</v>
      </c>
      <c r="B31" s="7"/>
      <c r="C31" s="125">
        <v>0</v>
      </c>
      <c r="D31" s="10"/>
      <c r="E31" s="125">
        <v>0</v>
      </c>
      <c r="F31" s="1000"/>
      <c r="G31" s="1157">
        <v>0</v>
      </c>
      <c r="H31" s="1155"/>
      <c r="I31" s="1157">
        <v>0</v>
      </c>
    </row>
    <row r="32" spans="1:10" x14ac:dyDescent="0.2">
      <c r="A32" s="4" t="s">
        <v>107</v>
      </c>
      <c r="B32" s="115"/>
      <c r="C32" s="128">
        <f>SUM(C27:C31)</f>
        <v>682132</v>
      </c>
      <c r="D32" s="115"/>
      <c r="E32" s="128">
        <f>SUM(E27:E31)</f>
        <v>682132</v>
      </c>
      <c r="F32" s="103"/>
      <c r="G32" s="1160">
        <f>SUM(G27:G31)</f>
        <v>661756</v>
      </c>
      <c r="H32" s="248"/>
      <c r="I32" s="1160">
        <f>SUM(I27:I31)</f>
        <v>661756</v>
      </c>
    </row>
    <row r="33" spans="1:11" x14ac:dyDescent="0.2">
      <c r="A33" s="4" t="s">
        <v>108</v>
      </c>
      <c r="B33" s="8"/>
      <c r="C33" s="103">
        <f>+C32+C24</f>
        <v>605</v>
      </c>
      <c r="D33" s="8"/>
      <c r="E33" s="103">
        <f>+E32+E24</f>
        <v>-2328</v>
      </c>
      <c r="F33" s="103"/>
      <c r="G33" s="248">
        <f>+G32+G24</f>
        <v>-710</v>
      </c>
      <c r="H33" s="248"/>
      <c r="I33" s="248">
        <f>+I32+I24</f>
        <v>6717</v>
      </c>
      <c r="K33" s="685"/>
    </row>
    <row r="34" spans="1:11" x14ac:dyDescent="0.2">
      <c r="A34" s="4" t="s">
        <v>760</v>
      </c>
      <c r="B34" s="8"/>
      <c r="C34" s="106">
        <f>+'45'!I43</f>
        <v>-289</v>
      </c>
      <c r="D34" s="8"/>
      <c r="E34" s="106">
        <f>+'45'!K43</f>
        <v>11285</v>
      </c>
      <c r="F34" s="103"/>
      <c r="G34" s="121">
        <f>+'45'!I31</f>
        <v>421</v>
      </c>
      <c r="H34" s="248"/>
      <c r="I34" s="121">
        <f>+'45'!K31</f>
        <v>4568</v>
      </c>
    </row>
    <row r="35" spans="1:11" x14ac:dyDescent="0.2">
      <c r="A35" s="4" t="s">
        <v>761</v>
      </c>
      <c r="B35" s="8"/>
      <c r="C35" s="129">
        <f>+C34+C33</f>
        <v>316</v>
      </c>
      <c r="D35" s="8"/>
      <c r="E35" s="129">
        <f>+E34+E33</f>
        <v>8957</v>
      </c>
      <c r="F35" s="103"/>
      <c r="G35" s="1161">
        <f>+G34+G33</f>
        <v>-289</v>
      </c>
      <c r="H35" s="248"/>
      <c r="I35" s="1161">
        <f>+I34+I33</f>
        <v>11285</v>
      </c>
    </row>
    <row r="36" spans="1:11" x14ac:dyDescent="0.2">
      <c r="A36" s="610"/>
      <c r="B36" s="7"/>
      <c r="C36" s="130"/>
      <c r="D36" s="7"/>
      <c r="E36" s="130"/>
      <c r="F36" s="130"/>
      <c r="G36" s="132"/>
      <c r="H36" s="131"/>
      <c r="I36" s="132"/>
    </row>
    <row r="37" spans="1:11" s="1060" customFormat="1" x14ac:dyDescent="0.2">
      <c r="A37" s="670" t="s">
        <v>842</v>
      </c>
      <c r="B37" s="1084"/>
      <c r="C37" s="1099"/>
      <c r="D37" s="1084"/>
      <c r="E37" s="1099"/>
      <c r="F37" s="1099"/>
      <c r="G37" s="831"/>
      <c r="H37" s="47"/>
      <c r="I37" s="831"/>
    </row>
    <row r="38" spans="1:11" x14ac:dyDescent="0.2">
      <c r="A38" s="19"/>
      <c r="B38" s="10"/>
      <c r="C38" s="832"/>
      <c r="D38" s="10"/>
      <c r="E38" s="133"/>
      <c r="F38" s="832"/>
      <c r="G38" s="831"/>
      <c r="H38" s="47"/>
      <c r="I38" s="831"/>
    </row>
    <row r="39" spans="1:11" x14ac:dyDescent="0.2">
      <c r="A39" s="19"/>
      <c r="B39" s="10"/>
      <c r="C39" s="832"/>
      <c r="D39" s="10"/>
      <c r="E39" s="133"/>
      <c r="F39" s="832"/>
      <c r="G39" s="831"/>
      <c r="H39" s="47"/>
      <c r="I39" s="831"/>
    </row>
    <row r="40" spans="1:11" x14ac:dyDescent="0.2">
      <c r="A40" s="19"/>
      <c r="B40" s="10"/>
      <c r="C40" s="998"/>
      <c r="D40" s="10"/>
      <c r="E40" s="87"/>
      <c r="F40" s="998"/>
      <c r="G40" s="10"/>
      <c r="H40" s="66"/>
      <c r="I40" s="10"/>
    </row>
    <row r="41" spans="1:11" x14ac:dyDescent="0.2">
      <c r="A41" s="19"/>
      <c r="B41" s="10"/>
      <c r="C41" s="998"/>
      <c r="D41" s="10"/>
      <c r="E41" s="87"/>
      <c r="F41" s="998"/>
      <c r="G41" s="10"/>
      <c r="H41" s="66"/>
      <c r="I41" s="10"/>
    </row>
    <row r="42" spans="1:11" x14ac:dyDescent="0.2">
      <c r="A42" s="19"/>
      <c r="B42" s="10"/>
      <c r="C42" s="622"/>
      <c r="D42" s="10"/>
      <c r="E42" s="134"/>
      <c r="F42" s="622"/>
      <c r="G42" s="833"/>
      <c r="H42" s="835"/>
      <c r="I42" s="833"/>
    </row>
    <row r="43" spans="1:11" x14ac:dyDescent="0.2">
      <c r="A43" s="19"/>
      <c r="B43" s="10"/>
      <c r="C43" s="622"/>
      <c r="D43" s="10"/>
      <c r="E43" s="134"/>
      <c r="F43" s="622"/>
      <c r="G43" s="833"/>
      <c r="H43" s="835"/>
      <c r="I43" s="833"/>
    </row>
    <row r="44" spans="1:11" ht="17.25" x14ac:dyDescent="0.3">
      <c r="A44" s="19"/>
      <c r="B44" s="10"/>
      <c r="C44" s="622"/>
      <c r="D44" s="10"/>
      <c r="E44" s="134"/>
      <c r="F44" s="622"/>
      <c r="G44" s="70"/>
      <c r="H44" s="835"/>
      <c r="I44" s="70"/>
    </row>
    <row r="45" spans="1:11" ht="17.25" x14ac:dyDescent="0.3">
      <c r="A45" s="19"/>
      <c r="B45" s="10"/>
      <c r="C45" s="833"/>
      <c r="D45" s="10"/>
      <c r="E45" s="19"/>
      <c r="F45" s="833"/>
      <c r="G45" s="70"/>
      <c r="H45" s="835"/>
      <c r="I45" s="70"/>
    </row>
    <row r="46" spans="1:11" ht="17.25" x14ac:dyDescent="0.3">
      <c r="A46" s="19"/>
      <c r="B46" s="10"/>
      <c r="C46" s="833"/>
      <c r="D46" s="10"/>
      <c r="E46" s="19"/>
      <c r="F46" s="833"/>
      <c r="G46" s="70"/>
      <c r="H46" s="835"/>
      <c r="I46" s="70"/>
    </row>
    <row r="47" spans="1:11" ht="17.25" x14ac:dyDescent="0.3">
      <c r="A47" s="19"/>
      <c r="B47" s="10"/>
      <c r="C47" s="833"/>
      <c r="D47" s="10"/>
      <c r="E47" s="19"/>
      <c r="F47" s="833"/>
      <c r="G47" s="70"/>
      <c r="H47" s="835"/>
      <c r="I47" s="70"/>
    </row>
    <row r="48" spans="1:11" ht="17.25" x14ac:dyDescent="0.3">
      <c r="A48" s="71"/>
      <c r="B48" s="90"/>
      <c r="C48" s="71"/>
      <c r="D48" s="90"/>
      <c r="E48" s="71"/>
      <c r="F48" s="71"/>
      <c r="G48" s="70"/>
      <c r="H48" s="135"/>
      <c r="I48" s="70"/>
    </row>
    <row r="49" spans="1:9" ht="17.25" x14ac:dyDescent="0.3">
      <c r="A49" s="71"/>
      <c r="B49" s="90"/>
      <c r="C49" s="71"/>
      <c r="D49" s="90"/>
      <c r="E49" s="71"/>
      <c r="F49" s="71"/>
      <c r="G49" s="70"/>
      <c r="H49" s="135"/>
      <c r="I49" s="70"/>
    </row>
    <row r="50" spans="1:9" ht="17.25" x14ac:dyDescent="0.3">
      <c r="A50" s="71"/>
      <c r="B50" s="90"/>
      <c r="C50" s="90"/>
      <c r="D50" s="90"/>
      <c r="E50" s="71"/>
      <c r="F50" s="71"/>
      <c r="G50" s="70"/>
      <c r="H50" s="135"/>
      <c r="I50" s="70"/>
    </row>
    <row r="51" spans="1:9" ht="17.25" x14ac:dyDescent="0.3">
      <c r="A51" s="71"/>
      <c r="B51" s="90"/>
      <c r="C51" s="90"/>
      <c r="D51" s="90"/>
      <c r="E51" s="71"/>
      <c r="F51" s="71"/>
      <c r="G51" s="71"/>
      <c r="H51" s="135"/>
      <c r="I51" s="70"/>
    </row>
    <row r="52" spans="1:9" ht="17.25" x14ac:dyDescent="0.3">
      <c r="A52" s="71"/>
      <c r="B52" s="90"/>
      <c r="C52" s="90"/>
      <c r="D52" s="90"/>
      <c r="E52" s="71"/>
      <c r="F52" s="71"/>
      <c r="G52" s="71"/>
      <c r="H52" s="135"/>
      <c r="I52" s="70"/>
    </row>
    <row r="53" spans="1:9" ht="17.25" x14ac:dyDescent="0.3">
      <c r="A53" s="71"/>
      <c r="B53" s="90"/>
      <c r="C53" s="90"/>
      <c r="D53" s="90"/>
      <c r="E53" s="71"/>
      <c r="F53" s="71"/>
      <c r="G53" s="71"/>
      <c r="H53" s="135"/>
      <c r="I53" s="70"/>
    </row>
    <row r="54" spans="1:9" ht="17.25" x14ac:dyDescent="0.3">
      <c r="A54" s="71"/>
      <c r="B54" s="90"/>
      <c r="C54" s="90"/>
      <c r="D54" s="90"/>
      <c r="E54" s="71"/>
      <c r="F54" s="71"/>
      <c r="G54" s="71"/>
      <c r="H54" s="135"/>
      <c r="I54" s="70"/>
    </row>
    <row r="55" spans="1:9" ht="17.25" x14ac:dyDescent="0.3">
      <c r="A55" s="71"/>
      <c r="B55" s="90"/>
      <c r="C55" s="90"/>
      <c r="D55" s="90"/>
      <c r="E55" s="71"/>
      <c r="F55" s="71"/>
      <c r="G55" s="71"/>
      <c r="H55" s="135"/>
      <c r="I55" s="70"/>
    </row>
    <row r="56" spans="1:9" ht="17.25" x14ac:dyDescent="0.3">
      <c r="A56" s="71"/>
      <c r="B56" s="90"/>
      <c r="C56" s="90"/>
      <c r="D56" s="90"/>
      <c r="E56" s="71"/>
      <c r="F56" s="71"/>
      <c r="G56" s="71"/>
      <c r="H56" s="135"/>
      <c r="I56" s="70"/>
    </row>
    <row r="57" spans="1:9" ht="17.25" x14ac:dyDescent="0.3">
      <c r="A57" s="71"/>
      <c r="B57" s="90"/>
      <c r="C57" s="90"/>
      <c r="D57" s="90"/>
      <c r="E57" s="71"/>
      <c r="F57" s="71"/>
      <c r="G57" s="71"/>
      <c r="H57" s="135"/>
      <c r="I57" s="70"/>
    </row>
    <row r="58" spans="1:9" ht="17.25" x14ac:dyDescent="0.3">
      <c r="A58" s="71"/>
      <c r="B58" s="90"/>
      <c r="C58" s="90"/>
      <c r="D58" s="90"/>
      <c r="E58" s="71"/>
      <c r="F58" s="71"/>
      <c r="G58" s="71"/>
      <c r="H58" s="135"/>
      <c r="I58" s="70"/>
    </row>
    <row r="59" spans="1:9" ht="17.25" x14ac:dyDescent="0.3">
      <c r="A59" s="95"/>
      <c r="B59" s="116"/>
      <c r="C59" s="116"/>
      <c r="D59" s="116"/>
      <c r="E59" s="95"/>
      <c r="F59" s="95"/>
      <c r="G59" s="95"/>
      <c r="H59" s="94"/>
      <c r="I59" s="113"/>
    </row>
    <row r="60" spans="1:9" ht="17.25" x14ac:dyDescent="0.3">
      <c r="A60" s="95"/>
      <c r="B60" s="116"/>
      <c r="C60" s="116"/>
      <c r="D60" s="116"/>
      <c r="E60" s="95"/>
      <c r="F60" s="95"/>
      <c r="G60" s="95"/>
      <c r="H60" s="94"/>
      <c r="I60" s="113"/>
    </row>
    <row r="61" spans="1:9" x14ac:dyDescent="0.2">
      <c r="A61" s="95"/>
      <c r="B61" s="116"/>
      <c r="C61" s="116"/>
      <c r="D61" s="116"/>
    </row>
    <row r="62" spans="1:9" x14ac:dyDescent="0.2">
      <c r="A62" s="95"/>
      <c r="B62" s="116"/>
      <c r="C62" s="116"/>
      <c r="D62" s="116"/>
    </row>
    <row r="63" spans="1:9" x14ac:dyDescent="0.2">
      <c r="A63" s="95"/>
      <c r="B63" s="116"/>
      <c r="C63" s="116"/>
      <c r="D63" s="116"/>
    </row>
    <row r="64" spans="1:9" x14ac:dyDescent="0.2">
      <c r="A64" s="95"/>
      <c r="B64" s="116"/>
      <c r="C64" s="116"/>
      <c r="D64" s="116"/>
    </row>
    <row r="65" spans="1:4" x14ac:dyDescent="0.2">
      <c r="A65" s="95"/>
      <c r="B65" s="116"/>
      <c r="C65" s="116"/>
      <c r="D65" s="116"/>
    </row>
    <row r="66" spans="1:4" x14ac:dyDescent="0.2">
      <c r="A66" s="95"/>
      <c r="B66" s="116"/>
      <c r="C66" s="116"/>
      <c r="D66" s="116"/>
    </row>
    <row r="67" spans="1:4" x14ac:dyDescent="0.2">
      <c r="A67" s="95"/>
      <c r="B67" s="116"/>
      <c r="C67" s="116"/>
      <c r="D67" s="116"/>
    </row>
    <row r="68" spans="1:4" x14ac:dyDescent="0.2">
      <c r="A68" s="95"/>
      <c r="B68" s="116"/>
      <c r="C68" s="116"/>
      <c r="D68" s="116"/>
    </row>
    <row r="69" spans="1:4" ht="17.25" x14ac:dyDescent="0.3">
      <c r="A69" s="113"/>
      <c r="B69" s="117"/>
      <c r="C69" s="117"/>
      <c r="D69" s="117"/>
    </row>
    <row r="70" spans="1:4" ht="17.25" x14ac:dyDescent="0.3">
      <c r="A70" s="113"/>
      <c r="B70" s="113"/>
      <c r="C70" s="113"/>
      <c r="D70" s="113"/>
    </row>
    <row r="71" spans="1:4" ht="17.25" x14ac:dyDescent="0.3">
      <c r="A71" s="113"/>
      <c r="B71" s="113"/>
      <c r="C71" s="113"/>
      <c r="D71" s="113"/>
    </row>
    <row r="72" spans="1:4" ht="17.25" x14ac:dyDescent="0.3">
      <c r="A72" s="113"/>
      <c r="B72" s="113"/>
      <c r="C72" s="113"/>
      <c r="D72" s="113"/>
    </row>
    <row r="73" spans="1:4" ht="17.25" x14ac:dyDescent="0.3">
      <c r="A73" s="113"/>
      <c r="B73" s="113"/>
      <c r="C73" s="113"/>
      <c r="D73" s="113"/>
    </row>
    <row r="74" spans="1:4" ht="17.25" x14ac:dyDescent="0.3">
      <c r="A74" s="113"/>
      <c r="B74" s="113"/>
      <c r="C74" s="113"/>
      <c r="D74" s="113"/>
    </row>
    <row r="75" spans="1:4" ht="17.25" x14ac:dyDescent="0.3">
      <c r="A75" s="113"/>
      <c r="B75" s="113"/>
      <c r="C75" s="113"/>
      <c r="D75" s="113"/>
    </row>
    <row r="76" spans="1:4" ht="17.25" x14ac:dyDescent="0.3">
      <c r="A76" s="113"/>
      <c r="B76" s="113"/>
      <c r="C76" s="113"/>
      <c r="D76" s="113"/>
    </row>
    <row r="77" spans="1:4" ht="17.25" x14ac:dyDescent="0.3">
      <c r="A77" s="113"/>
      <c r="B77" s="113"/>
      <c r="C77" s="113"/>
      <c r="D77" s="113"/>
    </row>
    <row r="78" spans="1:4" ht="17.25" x14ac:dyDescent="0.3">
      <c r="A78" s="113"/>
      <c r="B78" s="113"/>
      <c r="C78" s="113"/>
      <c r="D78" s="113"/>
    </row>
    <row r="79" spans="1:4" ht="17.25" x14ac:dyDescent="0.3">
      <c r="A79" s="113"/>
      <c r="B79" s="113"/>
      <c r="C79" s="113"/>
      <c r="D79" s="113"/>
    </row>
    <row r="80" spans="1:4" ht="17.25" x14ac:dyDescent="0.3">
      <c r="A80" s="113"/>
      <c r="B80" s="113"/>
      <c r="C80" s="113"/>
      <c r="D80" s="113"/>
    </row>
    <row r="81" spans="1:4" ht="17.25" x14ac:dyDescent="0.3">
      <c r="A81" s="113"/>
      <c r="B81" s="113"/>
      <c r="C81" s="113"/>
      <c r="D81" s="113"/>
    </row>
    <row r="82" spans="1:4" ht="17.25" x14ac:dyDescent="0.3">
      <c r="A82" s="113"/>
      <c r="B82" s="113"/>
      <c r="C82" s="113"/>
      <c r="D82" s="113"/>
    </row>
    <row r="83" spans="1:4" ht="17.25" x14ac:dyDescent="0.3">
      <c r="A83" s="113"/>
      <c r="B83" s="113"/>
      <c r="C83" s="113"/>
      <c r="D83" s="113"/>
    </row>
    <row r="84" spans="1:4" ht="17.25" x14ac:dyDescent="0.3">
      <c r="A84" s="113"/>
      <c r="B84" s="113"/>
      <c r="C84" s="113"/>
      <c r="D84" s="113"/>
    </row>
    <row r="85" spans="1:4" ht="17.25" x14ac:dyDescent="0.3">
      <c r="A85" s="113"/>
      <c r="B85" s="113"/>
      <c r="C85" s="113"/>
      <c r="D85" s="113"/>
    </row>
    <row r="86" spans="1:4" ht="17.25" x14ac:dyDescent="0.3">
      <c r="A86" s="113"/>
      <c r="B86" s="113"/>
      <c r="C86" s="113"/>
      <c r="D86" s="113"/>
    </row>
    <row r="87" spans="1:4" ht="17.25" x14ac:dyDescent="0.3">
      <c r="A87" s="113"/>
      <c r="B87" s="113"/>
      <c r="C87" s="113"/>
      <c r="D87" s="113"/>
    </row>
    <row r="88" spans="1:4" ht="17.25" x14ac:dyDescent="0.3">
      <c r="A88" s="113"/>
      <c r="B88" s="113"/>
      <c r="C88" s="113"/>
      <c r="D88" s="113"/>
    </row>
    <row r="89" spans="1:4" ht="17.25" x14ac:dyDescent="0.3">
      <c r="A89" s="113"/>
      <c r="B89" s="113"/>
      <c r="C89" s="113"/>
      <c r="D89" s="113"/>
    </row>
    <row r="90" spans="1:4" ht="17.25" x14ac:dyDescent="0.3">
      <c r="A90" s="113"/>
      <c r="B90" s="113"/>
      <c r="C90" s="113"/>
      <c r="D90" s="113"/>
    </row>
    <row r="91" spans="1:4" ht="17.25" x14ac:dyDescent="0.3">
      <c r="A91" s="113"/>
      <c r="B91" s="113"/>
      <c r="C91" s="113"/>
      <c r="D91" s="113"/>
    </row>
    <row r="92" spans="1:4" ht="17.25" x14ac:dyDescent="0.3">
      <c r="A92" s="113"/>
      <c r="B92" s="113"/>
      <c r="C92" s="113"/>
      <c r="D92" s="113"/>
    </row>
    <row r="93" spans="1:4" ht="17.25" x14ac:dyDescent="0.3">
      <c r="A93" s="113"/>
      <c r="B93" s="113"/>
      <c r="C93" s="113"/>
      <c r="D93" s="113"/>
    </row>
    <row r="94" spans="1:4" ht="17.25" x14ac:dyDescent="0.3">
      <c r="A94" s="113"/>
      <c r="B94" s="113"/>
      <c r="C94" s="113"/>
      <c r="D94" s="113"/>
    </row>
    <row r="95" spans="1:4" ht="17.25" x14ac:dyDescent="0.3">
      <c r="A95" s="113"/>
      <c r="B95" s="113"/>
      <c r="C95" s="113"/>
      <c r="D95" s="113"/>
    </row>
    <row r="96" spans="1:4" ht="17.25" x14ac:dyDescent="0.3">
      <c r="A96" s="113"/>
      <c r="B96" s="113"/>
      <c r="C96" s="113"/>
      <c r="D96" s="113"/>
    </row>
    <row r="97" spans="1:4" ht="17.25" x14ac:dyDescent="0.3">
      <c r="A97" s="113"/>
      <c r="B97" s="113"/>
      <c r="C97" s="113"/>
      <c r="D97" s="113"/>
    </row>
    <row r="98" spans="1:4" ht="17.25" x14ac:dyDescent="0.3">
      <c r="A98" s="113"/>
      <c r="B98" s="113"/>
      <c r="C98" s="113"/>
      <c r="D98" s="113"/>
    </row>
    <row r="99" spans="1:4" ht="17.25" x14ac:dyDescent="0.3">
      <c r="A99" s="113"/>
      <c r="B99" s="113"/>
      <c r="C99" s="113"/>
      <c r="D99" s="113"/>
    </row>
    <row r="100" spans="1:4" ht="17.25" x14ac:dyDescent="0.3">
      <c r="A100" s="113"/>
      <c r="B100" s="113"/>
      <c r="C100" s="113"/>
      <c r="D100" s="113"/>
    </row>
    <row r="101" spans="1:4" ht="17.25" x14ac:dyDescent="0.3">
      <c r="A101" s="113"/>
      <c r="B101" s="113"/>
      <c r="C101" s="113"/>
      <c r="D101" s="113"/>
    </row>
    <row r="102" spans="1:4" ht="17.25" x14ac:dyDescent="0.3">
      <c r="A102" s="113"/>
      <c r="B102" s="113"/>
      <c r="C102" s="113"/>
      <c r="D102" s="113"/>
    </row>
    <row r="103" spans="1:4" ht="17.25" x14ac:dyDescent="0.3">
      <c r="A103" s="113"/>
      <c r="B103" s="113"/>
      <c r="C103" s="113"/>
      <c r="D103" s="113"/>
    </row>
    <row r="104" spans="1:4" ht="17.25" x14ac:dyDescent="0.3">
      <c r="A104" s="113"/>
      <c r="B104" s="113"/>
      <c r="C104" s="113"/>
      <c r="D104" s="113"/>
    </row>
    <row r="105" spans="1:4" ht="17.25" x14ac:dyDescent="0.3">
      <c r="A105" s="113"/>
      <c r="B105" s="113"/>
      <c r="C105" s="113"/>
      <c r="D105" s="113"/>
    </row>
    <row r="106" spans="1:4" ht="17.25" x14ac:dyDescent="0.3">
      <c r="A106" s="113"/>
      <c r="B106" s="113"/>
      <c r="C106" s="113"/>
      <c r="D106" s="113"/>
    </row>
    <row r="107" spans="1:4" ht="17.25" x14ac:dyDescent="0.3">
      <c r="A107" s="113"/>
      <c r="B107" s="113"/>
      <c r="C107" s="113"/>
      <c r="D107" s="113"/>
    </row>
    <row r="108" spans="1:4" ht="17.25" x14ac:dyDescent="0.3">
      <c r="A108" s="113"/>
      <c r="B108" s="113"/>
      <c r="C108" s="113"/>
      <c r="D108" s="113"/>
    </row>
    <row r="109" spans="1:4" ht="17.25" x14ac:dyDescent="0.3">
      <c r="A109" s="113"/>
      <c r="B109" s="113"/>
      <c r="C109" s="113"/>
      <c r="D109" s="113"/>
    </row>
    <row r="110" spans="1:4" ht="17.25" x14ac:dyDescent="0.3">
      <c r="A110" s="113"/>
      <c r="B110" s="113"/>
      <c r="C110" s="113"/>
      <c r="D110" s="113"/>
    </row>
    <row r="111" spans="1:4" ht="17.25" x14ac:dyDescent="0.3">
      <c r="A111" s="113"/>
      <c r="B111" s="113"/>
      <c r="C111" s="113"/>
      <c r="D111" s="113"/>
    </row>
    <row r="112" spans="1:4" ht="17.25" x14ac:dyDescent="0.3">
      <c r="A112" s="113"/>
      <c r="B112" s="113"/>
      <c r="C112" s="113"/>
      <c r="D112" s="113"/>
    </row>
    <row r="113" spans="1:4" ht="17.25" x14ac:dyDescent="0.3">
      <c r="A113" s="113"/>
      <c r="B113" s="113"/>
      <c r="C113" s="113"/>
      <c r="D113" s="113"/>
    </row>
    <row r="114" spans="1:4" ht="17.25" x14ac:dyDescent="0.3">
      <c r="A114" s="113"/>
      <c r="B114" s="113"/>
      <c r="C114" s="113"/>
      <c r="D114" s="113"/>
    </row>
    <row r="115" spans="1:4" ht="17.25" x14ac:dyDescent="0.3">
      <c r="A115" s="113"/>
      <c r="B115" s="113"/>
      <c r="C115" s="113"/>
      <c r="D115" s="113"/>
    </row>
    <row r="116" spans="1:4" ht="17.25" x14ac:dyDescent="0.3">
      <c r="A116" s="113"/>
      <c r="B116" s="113"/>
      <c r="C116" s="113"/>
      <c r="D116" s="113"/>
    </row>
    <row r="117" spans="1:4" ht="17.25" x14ac:dyDescent="0.3">
      <c r="A117" s="113"/>
      <c r="B117" s="113"/>
      <c r="C117" s="113"/>
      <c r="D117" s="113"/>
    </row>
    <row r="118" spans="1:4" ht="17.25" x14ac:dyDescent="0.3">
      <c r="A118" s="113"/>
      <c r="B118" s="113"/>
      <c r="C118" s="113"/>
      <c r="D118" s="113"/>
    </row>
    <row r="119" spans="1:4" ht="17.25" x14ac:dyDescent="0.3">
      <c r="A119" s="113"/>
      <c r="B119" s="113"/>
      <c r="C119" s="113"/>
      <c r="D119" s="113"/>
    </row>
    <row r="120" spans="1:4" ht="17.25" x14ac:dyDescent="0.3">
      <c r="A120" s="113"/>
      <c r="B120" s="113"/>
      <c r="C120" s="113"/>
      <c r="D120" s="113"/>
    </row>
    <row r="121" spans="1:4" ht="17.25" x14ac:dyDescent="0.3">
      <c r="A121" s="113"/>
      <c r="B121" s="113"/>
      <c r="C121" s="113"/>
      <c r="D121" s="113"/>
    </row>
    <row r="122" spans="1:4" ht="17.25" x14ac:dyDescent="0.3">
      <c r="A122" s="113"/>
      <c r="B122" s="113"/>
      <c r="C122" s="113"/>
      <c r="D122" s="113"/>
    </row>
    <row r="123" spans="1:4" ht="17.25" x14ac:dyDescent="0.3">
      <c r="A123" s="113"/>
      <c r="B123" s="113"/>
      <c r="C123" s="113"/>
      <c r="D123" s="113"/>
    </row>
    <row r="124" spans="1:4" ht="17.25" x14ac:dyDescent="0.3">
      <c r="A124" s="113"/>
      <c r="B124" s="113"/>
      <c r="C124" s="113"/>
      <c r="D124" s="113"/>
    </row>
    <row r="125" spans="1:4" ht="17.25" x14ac:dyDescent="0.3">
      <c r="A125" s="113"/>
      <c r="B125" s="113"/>
      <c r="C125" s="113"/>
      <c r="D125" s="113"/>
    </row>
    <row r="126" spans="1:4" ht="17.25" x14ac:dyDescent="0.3">
      <c r="A126" s="113"/>
      <c r="B126" s="113"/>
      <c r="C126" s="113"/>
      <c r="D126" s="113"/>
    </row>
    <row r="127" spans="1:4" ht="17.25" x14ac:dyDescent="0.3">
      <c r="A127" s="113"/>
      <c r="B127" s="113"/>
      <c r="C127" s="113"/>
      <c r="D127" s="113"/>
    </row>
    <row r="128" spans="1:4" ht="17.25" x14ac:dyDescent="0.3">
      <c r="A128" s="113"/>
      <c r="B128" s="113"/>
      <c r="C128" s="113"/>
      <c r="D128" s="113"/>
    </row>
    <row r="129" spans="1:4" ht="17.25" x14ac:dyDescent="0.3">
      <c r="A129" s="113"/>
      <c r="B129" s="113"/>
      <c r="C129" s="113"/>
      <c r="D129" s="113"/>
    </row>
    <row r="130" spans="1:4" ht="17.25" x14ac:dyDescent="0.3">
      <c r="A130" s="113"/>
      <c r="B130" s="113"/>
      <c r="C130" s="113"/>
      <c r="D130" s="113"/>
    </row>
    <row r="131" spans="1:4" ht="17.25" x14ac:dyDescent="0.3">
      <c r="A131" s="113"/>
      <c r="B131" s="113"/>
      <c r="C131" s="113"/>
      <c r="D131" s="113"/>
    </row>
    <row r="132" spans="1:4" ht="17.25" x14ac:dyDescent="0.3">
      <c r="A132" s="113"/>
      <c r="B132" s="113"/>
      <c r="C132" s="113"/>
      <c r="D132" s="113"/>
    </row>
    <row r="133" spans="1:4" ht="17.25" x14ac:dyDescent="0.3">
      <c r="A133" s="113"/>
      <c r="B133" s="113"/>
      <c r="C133" s="113"/>
      <c r="D133" s="113"/>
    </row>
    <row r="134" spans="1:4" ht="17.25" x14ac:dyDescent="0.3">
      <c r="A134" s="113"/>
      <c r="B134" s="113"/>
      <c r="C134" s="113"/>
      <c r="D134" s="113"/>
    </row>
    <row r="135" spans="1:4" ht="17.25" x14ac:dyDescent="0.3">
      <c r="A135" s="113"/>
      <c r="B135" s="113"/>
      <c r="C135" s="113"/>
      <c r="D135" s="113"/>
    </row>
    <row r="136" spans="1:4" ht="17.25" x14ac:dyDescent="0.3">
      <c r="A136" s="113"/>
      <c r="B136" s="113"/>
      <c r="C136" s="113"/>
      <c r="D136" s="113"/>
    </row>
    <row r="137" spans="1:4" ht="17.25" x14ac:dyDescent="0.3">
      <c r="A137" s="113"/>
      <c r="B137" s="113"/>
      <c r="C137" s="113"/>
      <c r="D137" s="113"/>
    </row>
    <row r="138" spans="1:4" ht="17.25" x14ac:dyDescent="0.3">
      <c r="A138" s="113"/>
      <c r="B138" s="113"/>
      <c r="C138" s="113"/>
      <c r="D138" s="113"/>
    </row>
    <row r="139" spans="1:4" ht="17.25" x14ac:dyDescent="0.3">
      <c r="A139" s="113"/>
      <c r="B139" s="113"/>
      <c r="C139" s="113"/>
      <c r="D139" s="113"/>
    </row>
    <row r="140" spans="1:4" ht="17.25" x14ac:dyDescent="0.3">
      <c r="A140" s="113"/>
      <c r="B140" s="113"/>
      <c r="C140" s="113"/>
      <c r="D140" s="113"/>
    </row>
    <row r="141" spans="1:4" ht="17.25" x14ac:dyDescent="0.3">
      <c r="A141" s="113"/>
      <c r="B141" s="113"/>
      <c r="C141" s="113"/>
      <c r="D141" s="113"/>
    </row>
    <row r="142" spans="1:4" ht="17.25" x14ac:dyDescent="0.3">
      <c r="A142" s="113"/>
      <c r="B142" s="113"/>
      <c r="C142" s="113"/>
      <c r="D142" s="113"/>
    </row>
    <row r="143" spans="1:4" ht="17.25" x14ac:dyDescent="0.3">
      <c r="A143" s="113"/>
      <c r="B143" s="113"/>
      <c r="C143" s="113"/>
      <c r="D143" s="113"/>
    </row>
    <row r="144" spans="1:4" ht="17.25" x14ac:dyDescent="0.3">
      <c r="A144" s="113"/>
      <c r="B144" s="113"/>
      <c r="C144" s="113"/>
      <c r="D144" s="113"/>
    </row>
    <row r="145" spans="1:4" ht="17.25" x14ac:dyDescent="0.3">
      <c r="A145" s="113"/>
      <c r="B145" s="113"/>
      <c r="C145" s="113"/>
      <c r="D145" s="113"/>
    </row>
    <row r="146" spans="1:4" ht="17.25" x14ac:dyDescent="0.3">
      <c r="A146" s="113"/>
      <c r="B146" s="113"/>
      <c r="C146" s="113"/>
      <c r="D146" s="113"/>
    </row>
    <row r="147" spans="1:4" ht="17.25" x14ac:dyDescent="0.3">
      <c r="A147" s="113"/>
      <c r="B147" s="113"/>
      <c r="C147" s="113"/>
      <c r="D147" s="113"/>
    </row>
    <row r="148" spans="1:4" ht="17.25" x14ac:dyDescent="0.3">
      <c r="A148" s="113"/>
      <c r="B148" s="113"/>
      <c r="C148" s="113"/>
      <c r="D148" s="113"/>
    </row>
    <row r="149" spans="1:4" ht="17.25" x14ac:dyDescent="0.3">
      <c r="A149" s="113"/>
      <c r="B149" s="113"/>
      <c r="C149" s="113"/>
      <c r="D149" s="113"/>
    </row>
    <row r="150" spans="1:4" ht="17.25" x14ac:dyDescent="0.3">
      <c r="A150" s="113"/>
      <c r="B150" s="113"/>
      <c r="C150" s="113"/>
      <c r="D150" s="113"/>
    </row>
    <row r="151" spans="1:4" ht="17.25" x14ac:dyDescent="0.3">
      <c r="A151" s="113"/>
      <c r="B151" s="113"/>
      <c r="C151" s="113"/>
      <c r="D151" s="113"/>
    </row>
    <row r="152" spans="1:4" ht="17.25" x14ac:dyDescent="0.3">
      <c r="A152" s="113"/>
      <c r="B152" s="113"/>
      <c r="C152" s="113"/>
      <c r="D152" s="113"/>
    </row>
    <row r="153" spans="1:4" ht="17.25" x14ac:dyDescent="0.3">
      <c r="A153" s="113"/>
      <c r="B153" s="113"/>
      <c r="C153" s="113"/>
      <c r="D153" s="113"/>
    </row>
    <row r="154" spans="1:4" ht="17.25" x14ac:dyDescent="0.3">
      <c r="A154" s="113"/>
      <c r="B154" s="113"/>
      <c r="C154" s="113"/>
      <c r="D154" s="113"/>
    </row>
    <row r="155" spans="1:4" ht="17.25" x14ac:dyDescent="0.3">
      <c r="A155" s="113"/>
      <c r="B155" s="113"/>
      <c r="C155" s="113"/>
      <c r="D155" s="113"/>
    </row>
    <row r="156" spans="1:4" ht="17.25" x14ac:dyDescent="0.3">
      <c r="A156" s="113"/>
      <c r="B156" s="113"/>
      <c r="C156" s="113"/>
      <c r="D156" s="113"/>
    </row>
    <row r="157" spans="1:4" ht="17.25" x14ac:dyDescent="0.3">
      <c r="A157" s="113"/>
      <c r="B157" s="113"/>
      <c r="C157" s="113"/>
      <c r="D157" s="113"/>
    </row>
    <row r="158" spans="1:4" ht="17.25" x14ac:dyDescent="0.3">
      <c r="A158" s="113"/>
      <c r="B158" s="113"/>
      <c r="C158" s="113"/>
      <c r="D158" s="113"/>
    </row>
    <row r="159" spans="1:4" ht="17.25" x14ac:dyDescent="0.3">
      <c r="A159" s="113"/>
    </row>
    <row r="160" spans="1:4" ht="17.25" x14ac:dyDescent="0.3">
      <c r="A160" s="113"/>
    </row>
  </sheetData>
  <sheetProtection password="C3A5" sheet="1" objects="1" scenarios="1"/>
  <customSheetViews>
    <customSheetView guid="{44A2B057-7D30-4594-817B-0DBCD9A92E4A}" fitToPage="1">
      <selection activeCell="K22" sqref="K22:K29"/>
      <pageMargins left="0.70866141732283472" right="0.70866141732283472" top="0.74803149606299213" bottom="0.74803149606299213" header="0.31496062992125984" footer="0.31496062992125984"/>
      <pageSetup paperSize="9" scale="72" orientation="portrait" r:id="rId1"/>
      <headerFooter>
        <oddFooter>&amp;C&amp;A</oddFooter>
      </headerFooter>
    </customSheetView>
    <customSheetView guid="{7FD99AA4-5903-494A-9F09-AEC84FBFFB84}" fitToPage="1">
      <selection activeCell="K22" sqref="K22:K29"/>
      <pageMargins left="0.70866141732283472" right="0.70866141732283472" top="0.74803149606299213" bottom="0.74803149606299213" header="0.31496062992125984" footer="0.31496062992125984"/>
      <pageSetup paperSize="9" scale="72"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71" orientation="portrait" r:id="rId3"/>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K53"/>
  <sheetViews>
    <sheetView topLeftCell="A7" workbookViewId="0">
      <selection activeCell="N21" sqref="N21"/>
    </sheetView>
  </sheetViews>
  <sheetFormatPr defaultRowHeight="15" x14ac:dyDescent="0.2"/>
  <cols>
    <col min="9" max="11" width="8.6640625" style="316"/>
  </cols>
  <sheetData>
    <row r="1" spans="1:8" ht="15.75" x14ac:dyDescent="0.25">
      <c r="A1" s="20" t="str">
        <f>+'1'!A1</f>
        <v>CWM TAF LOCAL HEALTH BOARD ANNUAL ACCOUNTS 2018-19</v>
      </c>
      <c r="B1" s="68"/>
      <c r="C1" s="68"/>
      <c r="D1" s="68"/>
      <c r="E1" s="550"/>
      <c r="F1" s="550"/>
      <c r="G1" s="550"/>
      <c r="H1" s="550"/>
    </row>
    <row r="53" ht="14.25" customHeight="1" x14ac:dyDescent="0.2"/>
  </sheetData>
  <customSheetViews>
    <customSheetView guid="{44A2B057-7D30-4594-817B-0DBCD9A92E4A}" fitToPage="1" topLeftCell="A37">
      <selection activeCell="J48" sqref="J48"/>
      <pageMargins left="0.70866141732283472" right="0.70866141732283472" top="0.74803149606299213" bottom="0.74803149606299213" header="0.31496062992125984" footer="0.31496062992125984"/>
      <pageSetup paperSize="9" orientation="portrait" r:id="rId1"/>
      <headerFooter>
        <oddFooter>&amp;C&amp;A</oddFooter>
      </headerFooter>
    </customSheetView>
    <customSheetView guid="{7FD99AA4-5903-494A-9F09-AEC84FBFFB84}" fitToPage="1" topLeftCell="A37">
      <selection activeCell="J48" sqref="J48"/>
      <pageMargins left="0.70866141732283472" right="0.70866141732283472" top="0.74803149606299213" bottom="0.74803149606299213" header="0.31496062992125984" footer="0.31496062992125984"/>
      <pageSetup paperSize="9" orientation="portrait" r:id="rId2"/>
      <headerFooter>
        <oddFooter>&amp;C&amp;A</oddFooter>
      </headerFooter>
    </customSheetView>
  </customSheetViews>
  <pageMargins left="0.70866141732283472" right="0.70866141732283472" top="0.74803149606299213" bottom="0.74803149606299213" header="0.31496062992125984" footer="0.31496062992125984"/>
  <pageSetup paperSize="9" scale="84" orientation="portrait" r:id="rId3"/>
  <headerFooter>
    <oddFooter>&amp;C&amp;A</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72</vt:i4>
      </vt:variant>
      <vt:variant>
        <vt:lpstr>Named Ranges</vt:lpstr>
      </vt:variant>
      <vt:variant>
        <vt:i4>26</vt:i4>
      </vt:variant>
    </vt:vector>
  </HeadingPairs>
  <TitlesOfParts>
    <vt:vector size="98" baseType="lpstr">
      <vt:lpstr>Sheet1</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62a</vt:lpstr>
      <vt:lpstr>63</vt:lpstr>
      <vt:lpstr>63a</vt:lpstr>
      <vt:lpstr>64</vt:lpstr>
      <vt:lpstr>65</vt:lpstr>
      <vt:lpstr>65a</vt:lpstr>
      <vt:lpstr>65b</vt:lpstr>
      <vt:lpstr>65c</vt:lpstr>
      <vt:lpstr>66</vt:lpstr>
      <vt:lpstr>'10'!Print_Area</vt:lpstr>
      <vt:lpstr>'12'!Print_Area</vt:lpstr>
      <vt:lpstr>'16'!Print_Area</vt:lpstr>
      <vt:lpstr>'17'!Print_Area</vt:lpstr>
      <vt:lpstr>'18'!Print_Area</vt:lpstr>
      <vt:lpstr>'19'!Print_Area</vt:lpstr>
      <vt:lpstr>'20'!Print_Area</vt:lpstr>
      <vt:lpstr>'21'!Print_Area</vt:lpstr>
      <vt:lpstr>'23'!Print_Area</vt:lpstr>
      <vt:lpstr>'25'!Print_Area</vt:lpstr>
      <vt:lpstr>'27'!Print_Area</vt:lpstr>
      <vt:lpstr>'37'!Print_Area</vt:lpstr>
      <vt:lpstr>'42'!Print_Area</vt:lpstr>
      <vt:lpstr>'48'!Print_Area</vt:lpstr>
      <vt:lpstr>'50'!Print_Area</vt:lpstr>
      <vt:lpstr>'52'!Print_Area</vt:lpstr>
      <vt:lpstr>'57'!Print_Area</vt:lpstr>
      <vt:lpstr>'62'!Print_Area</vt:lpstr>
      <vt:lpstr>'62a'!Print_Area</vt:lpstr>
      <vt:lpstr>'63'!Print_Area</vt:lpstr>
      <vt:lpstr>'63a'!Print_Area</vt:lpstr>
      <vt:lpstr>'64'!Print_Area</vt:lpstr>
      <vt:lpstr>'65'!Print_Area</vt:lpstr>
      <vt:lpstr>'65a'!Print_Area</vt:lpstr>
      <vt:lpstr>'65b'!Print_Area</vt:lpstr>
      <vt:lpstr>'65c'!Print_Area</vt:lpstr>
    </vt:vector>
  </TitlesOfParts>
  <Company>ATOS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John (DHSS - Finance)</dc:creator>
  <cp:lastModifiedBy>ngt_citrixprovision</cp:lastModifiedBy>
  <cp:lastPrinted>2019-05-24T13:09:12Z</cp:lastPrinted>
  <dcterms:created xsi:type="dcterms:W3CDTF">2013-11-28T11:26:15Z</dcterms:created>
  <dcterms:modified xsi:type="dcterms:W3CDTF">2019-05-25T09:30:48Z</dcterms:modified>
</cp:coreProperties>
</file>